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trakai-my.sharepoint.com/personal/diana_bagdeviciene_trakai_lt/Documents/Desktop/FINANSŲ SKYRIUS/BIUDŽETAS_TARYBOS SPRENDIMAI/TARYBA_SPRENDIMAI/Iždo SPRENDIMAI (priimti)/2026/02/"/>
    </mc:Choice>
  </mc:AlternateContent>
  <xr:revisionPtr revIDLastSave="0" documentId="8_{2C80BE2A-69DD-4BFF-B676-799F2833ACF6}" xr6:coauthVersionLast="47" xr6:coauthVersionMax="47" xr10:uidLastSave="{00000000-0000-0000-0000-000000000000}"/>
  <bookViews>
    <workbookView xWindow="-120" yWindow="-120" windowWidth="29040" windowHeight="15720" xr2:uid="{334E76B4-F793-4B6F-95D5-7650A3CD9054}"/>
  </bookViews>
  <sheets>
    <sheet name="11 prieda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1" i="1" l="1"/>
  <c r="F170" i="1"/>
  <c r="C169" i="1"/>
  <c r="F169" i="1" s="1"/>
  <c r="F168" i="1"/>
  <c r="F167" i="1"/>
  <c r="F166" i="1"/>
  <c r="F165" i="1"/>
  <c r="F164" i="1"/>
  <c r="A164" i="1"/>
  <c r="A165" i="1" s="1"/>
  <c r="A166" i="1" s="1"/>
  <c r="A167" i="1" s="1"/>
  <c r="A168" i="1" s="1"/>
  <c r="A169" i="1" s="1"/>
  <c r="F163" i="1"/>
  <c r="A163" i="1"/>
  <c r="F162" i="1"/>
  <c r="A162" i="1"/>
  <c r="F161" i="1"/>
  <c r="F160" i="1"/>
  <c r="F159" i="1"/>
  <c r="F158" i="1" s="1"/>
  <c r="E158" i="1"/>
  <c r="D158" i="1"/>
  <c r="C158" i="1"/>
  <c r="C157" i="1"/>
  <c r="F157" i="1" s="1"/>
  <c r="F156" i="1"/>
  <c r="D156" i="1"/>
  <c r="F155" i="1"/>
  <c r="C154" i="1"/>
  <c r="F154" i="1" s="1"/>
  <c r="F153" i="1"/>
  <c r="D153" i="1"/>
  <c r="F152" i="1"/>
  <c r="A152" i="1"/>
  <c r="A153" i="1" s="1"/>
  <c r="A154" i="1" s="1"/>
  <c r="A155" i="1" s="1"/>
  <c r="A156" i="1" s="1"/>
  <c r="A157" i="1" s="1"/>
  <c r="A158" i="1" s="1"/>
  <c r="A159" i="1" s="1"/>
  <c r="A160" i="1" s="1"/>
  <c r="F151" i="1"/>
  <c r="F150" i="1"/>
  <c r="F149" i="1"/>
  <c r="F148" i="1"/>
  <c r="F147" i="1"/>
  <c r="F146" i="1"/>
  <c r="F145" i="1"/>
  <c r="E144" i="1"/>
  <c r="F144" i="1" s="1"/>
  <c r="E143" i="1"/>
  <c r="F143" i="1" s="1"/>
  <c r="A143" i="1"/>
  <c r="A144" i="1" s="1"/>
  <c r="A145" i="1" s="1"/>
  <c r="A146" i="1" s="1"/>
  <c r="A147" i="1" s="1"/>
  <c r="A148" i="1" s="1"/>
  <c r="A149" i="1" s="1"/>
  <c r="A150" i="1" s="1"/>
  <c r="F142" i="1"/>
  <c r="A142" i="1"/>
  <c r="F141" i="1"/>
  <c r="D140" i="1"/>
  <c r="F140" i="1" s="1"/>
  <c r="F139" i="1"/>
  <c r="F138" i="1"/>
  <c r="F137" i="1"/>
  <c r="C136" i="1"/>
  <c r="F136" i="1" s="1"/>
  <c r="F135" i="1"/>
  <c r="F134" i="1"/>
  <c r="D133" i="1"/>
  <c r="F133" i="1" s="1"/>
  <c r="F132" i="1"/>
  <c r="A132" i="1"/>
  <c r="A133" i="1" s="1"/>
  <c r="A134" i="1" s="1"/>
  <c r="A135" i="1" s="1"/>
  <c r="A136" i="1" s="1"/>
  <c r="A137" i="1" s="1"/>
  <c r="A138" i="1" s="1"/>
  <c r="A139" i="1" s="1"/>
  <c r="A140" i="1" s="1"/>
  <c r="F131" i="1"/>
  <c r="D131" i="1"/>
  <c r="E129" i="1"/>
  <c r="D129" i="1"/>
  <c r="F128" i="1"/>
  <c r="C128" i="1"/>
  <c r="F127" i="1"/>
  <c r="C126" i="1"/>
  <c r="F126" i="1" s="1"/>
  <c r="F125" i="1"/>
  <c r="E125" i="1"/>
  <c r="C125" i="1"/>
  <c r="C124" i="1"/>
  <c r="F124" i="1" s="1"/>
  <c r="A124" i="1"/>
  <c r="A125" i="1" s="1"/>
  <c r="A126" i="1" s="1"/>
  <c r="A127" i="1" s="1"/>
  <c r="A128" i="1" s="1"/>
  <c r="A129" i="1" s="1"/>
  <c r="A130" i="1" s="1"/>
  <c r="F123" i="1"/>
  <c r="A123" i="1"/>
  <c r="F122" i="1"/>
  <c r="A122" i="1"/>
  <c r="F121" i="1"/>
  <c r="F120" i="1"/>
  <c r="F119" i="1"/>
  <c r="F118" i="1"/>
  <c r="C118" i="1"/>
  <c r="C117" i="1"/>
  <c r="F117" i="1" s="1"/>
  <c r="F116" i="1"/>
  <c r="F115" i="1"/>
  <c r="F114" i="1"/>
  <c r="F113" i="1"/>
  <c r="F112" i="1"/>
  <c r="F111" i="1" s="1"/>
  <c r="A112" i="1"/>
  <c r="A113" i="1" s="1"/>
  <c r="A114" i="1" s="1"/>
  <c r="A115" i="1" s="1"/>
  <c r="A116" i="1" s="1"/>
  <c r="A117" i="1" s="1"/>
  <c r="A118" i="1" s="1"/>
  <c r="A119" i="1" s="1"/>
  <c r="A120" i="1" s="1"/>
  <c r="E111" i="1"/>
  <c r="D111" i="1"/>
  <c r="E109" i="1"/>
  <c r="D109" i="1"/>
  <c r="F108" i="1"/>
  <c r="F107" i="1"/>
  <c r="F106" i="1"/>
  <c r="F105" i="1"/>
  <c r="F101" i="1" s="1"/>
  <c r="F109" i="1" s="1"/>
  <c r="F104" i="1"/>
  <c r="F103" i="1"/>
  <c r="C102" i="1"/>
  <c r="F102" i="1" s="1"/>
  <c r="A102" i="1"/>
  <c r="A103" i="1" s="1"/>
  <c r="A104" i="1" s="1"/>
  <c r="A105" i="1" s="1"/>
  <c r="A106" i="1" s="1"/>
  <c r="A107" i="1" s="1"/>
  <c r="A108" i="1" s="1"/>
  <c r="A109" i="1" s="1"/>
  <c r="A110" i="1" s="1"/>
  <c r="E101" i="1"/>
  <c r="D101" i="1"/>
  <c r="D99" i="1"/>
  <c r="F98" i="1"/>
  <c r="E97" i="1"/>
  <c r="E79" i="1" s="1"/>
  <c r="E99" i="1" s="1"/>
  <c r="F96" i="1"/>
  <c r="E96" i="1"/>
  <c r="F95" i="1"/>
  <c r="F94" i="1"/>
  <c r="A94" i="1"/>
  <c r="A95" i="1" s="1"/>
  <c r="A96" i="1" s="1"/>
  <c r="A97" i="1" s="1"/>
  <c r="A98" i="1" s="1"/>
  <c r="A99" i="1" s="1"/>
  <c r="A100" i="1" s="1"/>
  <c r="F93" i="1"/>
  <c r="A93" i="1"/>
  <c r="F92" i="1"/>
  <c r="A92" i="1"/>
  <c r="F91" i="1"/>
  <c r="F90" i="1"/>
  <c r="F89" i="1"/>
  <c r="F88" i="1"/>
  <c r="F87" i="1"/>
  <c r="F86" i="1"/>
  <c r="C85" i="1"/>
  <c r="F85" i="1" s="1"/>
  <c r="F84" i="1"/>
  <c r="F83" i="1"/>
  <c r="F82" i="1"/>
  <c r="A82" i="1"/>
  <c r="A83" i="1" s="1"/>
  <c r="A84" i="1" s="1"/>
  <c r="A85" i="1" s="1"/>
  <c r="A86" i="1" s="1"/>
  <c r="A87" i="1" s="1"/>
  <c r="A88" i="1" s="1"/>
  <c r="A89" i="1" s="1"/>
  <c r="A90" i="1" s="1"/>
  <c r="F81" i="1"/>
  <c r="F80" i="1"/>
  <c r="D79" i="1"/>
  <c r="F76" i="1"/>
  <c r="F75" i="1"/>
  <c r="F74" i="1"/>
  <c r="F73" i="1"/>
  <c r="F72" i="1"/>
  <c r="A72" i="1"/>
  <c r="A73" i="1" s="1"/>
  <c r="A74" i="1" s="1"/>
  <c r="A75" i="1" s="1"/>
  <c r="A76" i="1" s="1"/>
  <c r="A77" i="1" s="1"/>
  <c r="A78" i="1" s="1"/>
  <c r="A79" i="1" s="1"/>
  <c r="A80" i="1" s="1"/>
  <c r="F71" i="1"/>
  <c r="F70" i="1" s="1"/>
  <c r="E70" i="1"/>
  <c r="E77" i="1" s="1"/>
  <c r="D70" i="1"/>
  <c r="D77" i="1" s="1"/>
  <c r="C70" i="1"/>
  <c r="C77" i="1" s="1"/>
  <c r="E68" i="1"/>
  <c r="D67" i="1"/>
  <c r="C67" i="1"/>
  <c r="F67" i="1" s="1"/>
  <c r="F66" i="1"/>
  <c r="D66" i="1"/>
  <c r="C66" i="1"/>
  <c r="D65" i="1"/>
  <c r="C65" i="1"/>
  <c r="F65" i="1" s="1"/>
  <c r="F64" i="1"/>
  <c r="F63" i="1"/>
  <c r="D62" i="1"/>
  <c r="F62" i="1" s="1"/>
  <c r="A62" i="1"/>
  <c r="A63" i="1" s="1"/>
  <c r="A64" i="1" s="1"/>
  <c r="A65" i="1" s="1"/>
  <c r="A66" i="1" s="1"/>
  <c r="A67" i="1" s="1"/>
  <c r="A68" i="1" s="1"/>
  <c r="A69" i="1" s="1"/>
  <c r="A70" i="1" s="1"/>
  <c r="D61" i="1"/>
  <c r="F61" i="1" s="1"/>
  <c r="F60" i="1"/>
  <c r="F59" i="1"/>
  <c r="D58" i="1"/>
  <c r="D50" i="1" s="1"/>
  <c r="D68" i="1" s="1"/>
  <c r="C58" i="1"/>
  <c r="F58" i="1" s="1"/>
  <c r="F57" i="1"/>
  <c r="D57" i="1"/>
  <c r="F56" i="1"/>
  <c r="F55" i="1"/>
  <c r="F54" i="1"/>
  <c r="C54" i="1"/>
  <c r="C50" i="1" s="1"/>
  <c r="C68" i="1" s="1"/>
  <c r="D53" i="1"/>
  <c r="C53" i="1"/>
  <c r="F53" i="1" s="1"/>
  <c r="F52" i="1"/>
  <c r="A52" i="1"/>
  <c r="A53" i="1" s="1"/>
  <c r="A54" i="1" s="1"/>
  <c r="A55" i="1" s="1"/>
  <c r="A56" i="1" s="1"/>
  <c r="A57" i="1" s="1"/>
  <c r="A58" i="1" s="1"/>
  <c r="A59" i="1" s="1"/>
  <c r="A60" i="1" s="1"/>
  <c r="F51" i="1"/>
  <c r="E50" i="1"/>
  <c r="F47" i="1"/>
  <c r="D47" i="1"/>
  <c r="F46" i="1"/>
  <c r="F45" i="1"/>
  <c r="F44" i="1"/>
  <c r="F43" i="1"/>
  <c r="F42" i="1"/>
  <c r="A42" i="1"/>
  <c r="A43" i="1" s="1"/>
  <c r="A45" i="1" s="1"/>
  <c r="A46" i="1" s="1"/>
  <c r="A47" i="1" s="1"/>
  <c r="A48" i="1" s="1"/>
  <c r="A49" i="1" s="1"/>
  <c r="A50" i="1" s="1"/>
  <c r="F41" i="1"/>
  <c r="A41" i="1"/>
  <c r="F40" i="1"/>
  <c r="F39" i="1"/>
  <c r="F38" i="1"/>
  <c r="F37" i="1"/>
  <c r="F36" i="1"/>
  <c r="F35" i="1"/>
  <c r="F34" i="1"/>
  <c r="F33" i="1"/>
  <c r="F32" i="1"/>
  <c r="F31" i="1"/>
  <c r="A31" i="1"/>
  <c r="A32" i="1" s="1"/>
  <c r="A33" i="1" s="1"/>
  <c r="A34" i="1" s="1"/>
  <c r="A35" i="1" s="1"/>
  <c r="A36" i="1" s="1"/>
  <c r="A37" i="1" s="1"/>
  <c r="A38" i="1" s="1"/>
  <c r="A39" i="1" s="1"/>
  <c r="F30" i="1"/>
  <c r="F29" i="1"/>
  <c r="F28" i="1"/>
  <c r="F27" i="1"/>
  <c r="F26" i="1"/>
  <c r="F25" i="1"/>
  <c r="F24" i="1"/>
  <c r="F23" i="1"/>
  <c r="F22" i="1"/>
  <c r="C21" i="1"/>
  <c r="F21" i="1" s="1"/>
  <c r="A21" i="1"/>
  <c r="A22" i="1" s="1"/>
  <c r="A23" i="1" s="1"/>
  <c r="A24" i="1" s="1"/>
  <c r="A25" i="1" s="1"/>
  <c r="A26" i="1" s="1"/>
  <c r="A27" i="1" s="1"/>
  <c r="A28" i="1" s="1"/>
  <c r="A29" i="1" s="1"/>
  <c r="F20" i="1"/>
  <c r="F19" i="1"/>
  <c r="F18" i="1"/>
  <c r="F17" i="1"/>
  <c r="F16" i="1"/>
  <c r="F15" i="1"/>
  <c r="F14" i="1"/>
  <c r="D13" i="1"/>
  <c r="F13" i="1" s="1"/>
  <c r="A13" i="1"/>
  <c r="A14" i="1" s="1"/>
  <c r="A15" i="1" s="1"/>
  <c r="A16" i="1" s="1"/>
  <c r="A17" i="1" s="1"/>
  <c r="A18" i="1" s="1"/>
  <c r="A19" i="1" s="1"/>
  <c r="E12" i="1"/>
  <c r="D12" i="1"/>
  <c r="F12" i="1" s="1"/>
  <c r="A12" i="1"/>
  <c r="E11" i="1"/>
  <c r="E48" i="1" s="1"/>
  <c r="D11" i="1"/>
  <c r="D48" i="1" s="1"/>
  <c r="D172" i="1" s="1"/>
  <c r="A11" i="1"/>
  <c r="F50" i="1" l="1"/>
  <c r="F68" i="1" s="1"/>
  <c r="F77" i="1"/>
  <c r="F79" i="1"/>
  <c r="F99" i="1" s="1"/>
  <c r="C11" i="1"/>
  <c r="C171" i="1"/>
  <c r="E171" i="1"/>
  <c r="E172" i="1" s="1"/>
  <c r="C79" i="1"/>
  <c r="C99" i="1" s="1"/>
  <c r="F97" i="1"/>
  <c r="C101" i="1"/>
  <c r="C109" i="1" s="1"/>
  <c r="C111" i="1"/>
  <c r="C129" i="1" s="1"/>
  <c r="F129" i="1" s="1"/>
  <c r="F171" i="1" l="1"/>
  <c r="C48" i="1"/>
  <c r="F11" i="1"/>
  <c r="F48" i="1" l="1"/>
  <c r="C172" i="1"/>
  <c r="F172" i="1" s="1"/>
</calcChain>
</file>

<file path=xl/sharedStrings.xml><?xml version="1.0" encoding="utf-8"?>
<sst xmlns="http://schemas.openxmlformats.org/spreadsheetml/2006/main" count="175" uniqueCount="160">
  <si>
    <t>Trakų rajono savivaldybės</t>
  </si>
  <si>
    <t>tarybos 2026 m. vasario 19 d.</t>
  </si>
  <si>
    <t>sprendimo Nr. S1E-2</t>
  </si>
  <si>
    <t>11 priedas</t>
  </si>
  <si>
    <t>Trakų rajono savivaldybės 2026 metų asignavimai</t>
  </si>
  <si>
    <t>tūkst. Eur</t>
  </si>
  <si>
    <t>Eil. Nr.</t>
  </si>
  <si>
    <t>Programos /Asignavimų valdytojo pavadinimas</t>
  </si>
  <si>
    <t>Savarankiškosioms funkcijoms</t>
  </si>
  <si>
    <t>Specialios tikslinės dotacijos ir skolintos lėšos</t>
  </si>
  <si>
    <t>Iš įstaigų gautų pajamų</t>
  </si>
  <si>
    <t>IŠ VISO ASIGNAVIMŲ</t>
  </si>
  <si>
    <t>Savivaldybės valdymo programa (1)</t>
  </si>
  <si>
    <t>Savivaldybės administracija:</t>
  </si>
  <si>
    <t xml:space="preserve">Savivaldybės administracijos valdymo išlaidos </t>
  </si>
  <si>
    <t>Seniūnijų valdymo išlaidos</t>
  </si>
  <si>
    <t>Seniūnaičių veiklos išlaidų apmokėjimas</t>
  </si>
  <si>
    <t>Savivaldos darbo organizavimas</t>
  </si>
  <si>
    <t>Mero reprezentacinės išlaidos</t>
  </si>
  <si>
    <t xml:space="preserve">Daugiabučių namų bendrijų rėmimas </t>
  </si>
  <si>
    <t>Mero rezervas (ekstremalioms situacijoms ir (ar) ekstremaliesiems įvykiams likviduoti)</t>
  </si>
  <si>
    <t>Renovuotų daugiabučių namų aplinkos sutvarkymo programa</t>
  </si>
  <si>
    <t>UAB Trakų vandenys – renovuotų daugiabučių namų administravimas</t>
  </si>
  <si>
    <t>Seniūnijų savarankiškų veiklų programa:</t>
  </si>
  <si>
    <t>Aukštadvario seniūnija</t>
  </si>
  <si>
    <t>Grendavės seniūnija</t>
  </si>
  <si>
    <t>Lentvario seniūnija</t>
  </si>
  <si>
    <t>Onuškio seniūnija</t>
  </si>
  <si>
    <t xml:space="preserve">Paluknio seniūnija </t>
  </si>
  <si>
    <t>Rūdiškių seniūnija</t>
  </si>
  <si>
    <t>Senųjų Trakų seniūnija</t>
  </si>
  <si>
    <t>Trakų seniūnija</t>
  </si>
  <si>
    <t>Nusikalstamumo prevencijos  programa ,,Saugi bendruomenė"</t>
  </si>
  <si>
    <t>Vilniaus apskrities priešgaisrinės gelbėjimo valdybos Trakų priešgaisrinei gelbėjimo tarnybai finansinė parama</t>
  </si>
  <si>
    <t>Asociacijų mokestis</t>
  </si>
  <si>
    <t xml:space="preserve">Keleivinio transporto nuostolingų maršrutų išlaidų kompensavimas </t>
  </si>
  <si>
    <t>Asmenų sveikatos priežiūros darbuotojų transporto išlaidų kompensavimas</t>
  </si>
  <si>
    <t xml:space="preserve">,,Trakiečio kortelės" išlaidų kompensavimas </t>
  </si>
  <si>
    <t>UAB ,,VAATC" įstatinio kapitalo didinimas</t>
  </si>
  <si>
    <t>Dalyvavimas užtikrinant viešąją tvarką rajone, vaizdo stebėjimo vykdymas</t>
  </si>
  <si>
    <t>Informacinių sistemų palaikymas ir plėtra</t>
  </si>
  <si>
    <t>Socialinio būsto remontas ir plėtra</t>
  </si>
  <si>
    <t xml:space="preserve">UAB Trakų paslaugos (rinkliava už naudojimąsi viešąja infrastruktūra) </t>
  </si>
  <si>
    <t>Dalyvaujamasis biudžetas (su 2025 m. likučiu)</t>
  </si>
  <si>
    <t>Informacijos sklaidos programa</t>
  </si>
  <si>
    <t>Komunalinių paslaugų išlaidų padidėjimui įstaigoms</t>
  </si>
  <si>
    <t>Lėšos savivaldybių administracijoms, atliekančioms asmenų su negalia reikalų koordinavimo funkciją</t>
  </si>
  <si>
    <t>Savivaldybės kontrolės ir audito tarnyba</t>
  </si>
  <si>
    <r>
      <t xml:space="preserve">Ekonominės analizės, finansų ir biudžeto skyrius </t>
    </r>
    <r>
      <rPr>
        <sz val="9"/>
        <rFont val="Times New Roman"/>
        <family val="1"/>
        <charset val="186"/>
      </rPr>
      <t>(paskolų grąžinimas ir palūkanų mokėjimas)</t>
    </r>
  </si>
  <si>
    <t>Priešgaisrinė gelbėjimo įstaiga</t>
  </si>
  <si>
    <t>Iš viso programai</t>
  </si>
  <si>
    <t>Socialinės paramos ir sveikatos apsaugos paslaugų kokybės gerinimo programa (2)</t>
  </si>
  <si>
    <t xml:space="preserve">Socialinės pašalpos </t>
  </si>
  <si>
    <t>Būsto šildymo, karšto ir geriamojo vandens išlaidų kompensacijų teikimas</t>
  </si>
  <si>
    <r>
      <t>Socialinės programos ir parama</t>
    </r>
    <r>
      <rPr>
        <sz val="9"/>
        <color rgb="FFC00000"/>
        <rFont val="Times New Roman"/>
        <family val="1"/>
        <charset val="186"/>
      </rPr>
      <t xml:space="preserve"> </t>
    </r>
  </si>
  <si>
    <t>Socialiai išskirtinų gyventojų grupių važiavimo išlaidų kompensavimas</t>
  </si>
  <si>
    <t>Savivaldybės gyventojų dantų protezavimo paslaugų išlaidų kompensavimas</t>
  </si>
  <si>
    <t>Lėšos akredituotai vaikų dienos socialinei priežiūrai organizuoti</t>
  </si>
  <si>
    <t xml:space="preserve">Lėšos soc.reabilitacijos paslaugų neįgaliesiems teikimo bendruomenėje projektams </t>
  </si>
  <si>
    <t>Lėšos būsto pritaikymo asmenims su negalia 2026 metams</t>
  </si>
  <si>
    <t>Lėšos asmeninei pagalbai teikti ir administruoti</t>
  </si>
  <si>
    <t xml:space="preserve">Visuomenės sveikatos rėmimo specialioji programa </t>
  </si>
  <si>
    <t>Lėšos laikino atokvėpio paslaugai teikti ir administrauoti</t>
  </si>
  <si>
    <t>Lėšos, skirtos užtikrinti asmenims, pradėjusiems gauti ilgalaikę socialinę globą iki 2007 m. sausio 1 d. iš apskričių viršininkų perduotose įstaigose, bendrųjų ir specialiųjų socialinių paslaugų finansavimą</t>
  </si>
  <si>
    <t>Europos Sąjungos finansinės paramos lėšos</t>
  </si>
  <si>
    <t>Visuomenės sveikatos biuras</t>
  </si>
  <si>
    <t>Trakų globos ir socialinių paslaugų centras</t>
  </si>
  <si>
    <t>Čižiūnų socialinių paslaugų centras</t>
  </si>
  <si>
    <t>Trakų rajono paramos šeimai ir vaikams centras</t>
  </si>
  <si>
    <t>Aplinkos apsaugos ir kaimo plėtros programa (3)</t>
  </si>
  <si>
    <t xml:space="preserve">Aplinkos apsaugos rėmimo specialioji programa </t>
  </si>
  <si>
    <t>Visuomenės sveikatos rėmimo specialioji programa</t>
  </si>
  <si>
    <t>Stambiagabaritinių ir tekstilės atliekų tvarkymas</t>
  </si>
  <si>
    <t>Komunalinių atliekų tvarkymas ir administravimas</t>
  </si>
  <si>
    <t>Aplinkos apsaugos programa</t>
  </si>
  <si>
    <t xml:space="preserve">Žemdirbių rėmimo programa </t>
  </si>
  <si>
    <t>Viešosios infrastruktūros priežiūros ir plėtros programa (4)</t>
  </si>
  <si>
    <t>Vietinės reikšmės viešųjų kelių priežiūra ir taisymas pg LR miškų įstatymą</t>
  </si>
  <si>
    <t>Vietinės reikšmės viešųjų kelių priežiūra ir taisymas (SB lėšos)</t>
  </si>
  <si>
    <t xml:space="preserve">Kelių priežiūros ir plėtros programos  finansavimo lėšos savivaldybėms vietinės reikšmės keliams (gatvėms) tiesti, taisyti (rekonstruoti), prižiūrėti ir saugaus eismo sąlygoms užtikrinti </t>
  </si>
  <si>
    <t>Rajono seniūnijų gatvių apšvietimas ir priežiūra</t>
  </si>
  <si>
    <t>Kapinių tvarkymas ir priežiūra</t>
  </si>
  <si>
    <t>Miestų tvarkymo ir valymo darbai:</t>
  </si>
  <si>
    <t>Rajono seniūnijų aplinkos tvarkymo darbai</t>
  </si>
  <si>
    <t>Techninių projektų, bendrųjų ekspertizių, kiti projektavimo darbai ir GIS</t>
  </si>
  <si>
    <t>Žemės sklypų planams ir kitiems dokumentams rengti, vadovaujantis LRV nutarimais Nr. 1023 ir Nr.260)</t>
  </si>
  <si>
    <t>Kultūros paveldo objektų tvarkyba ir apskaita</t>
  </si>
  <si>
    <t>Lėšos verslo plėtros sąlygoms gerinti</t>
  </si>
  <si>
    <t xml:space="preserve">Biudžetinių įstaigų remontams ir turtui įsigyti </t>
  </si>
  <si>
    <t>Biudžetinių įstaigų šilumos ūkio modernizavimas</t>
  </si>
  <si>
    <t xml:space="preserve">Statybos ir remonto darbai </t>
  </si>
  <si>
    <t>Trakų kurortinės teritorijos programa</t>
  </si>
  <si>
    <t>Savivaldybės infrastruktūros plėtros rėmimo programa</t>
  </si>
  <si>
    <t>Skolintos lėšos investiciniams projektams finansuoti (metų pradžios likutis)</t>
  </si>
  <si>
    <t>Investicijų programa (5)</t>
  </si>
  <si>
    <t>Investiciniams projektams įgyvendinti</t>
  </si>
  <si>
    <t>VVG ir bendruomenių rėmimas</t>
  </si>
  <si>
    <t>NVO rėmimo programa</t>
  </si>
  <si>
    <t>Ekonomikos gaivinimo ir atsparumo didinimo priemonės lėšos (EGADP su likučiu)</t>
  </si>
  <si>
    <t>Europos Sąjungos finansinės paramos lėšos (projektams finansuoti) su likučiu</t>
  </si>
  <si>
    <t>Valstybės biudžeto lėšos kitiems projektams  (su likučiu)</t>
  </si>
  <si>
    <t>Kultūros ir turizmo, jaunimo ir bendruomenių veiklos aktyvinimo programa (6)</t>
  </si>
  <si>
    <t>Kultūros programos ir renginiai</t>
  </si>
  <si>
    <t>Tradicinės Trakų miesto šventės organizavimas</t>
  </si>
  <si>
    <t>Trakų miesto gimtadienio šventės organizavimas</t>
  </si>
  <si>
    <t>Tradicinės Lentvaris Fest šventės organizavimas</t>
  </si>
  <si>
    <t xml:space="preserve">VšĮ Trakų turizmo ir verslo informacijos centro veiklos programa  </t>
  </si>
  <si>
    <t>VšĮ Trakų kultūros ir meno centro veiklos programa</t>
  </si>
  <si>
    <t>VšĮ Lentvario kultūros centro veiklos programa</t>
  </si>
  <si>
    <t>Meno kolektyvų veikla</t>
  </si>
  <si>
    <t>Jaunimo politikos įgyvendinimo programa</t>
  </si>
  <si>
    <t>Religinių bendrijų rėmimas</t>
  </si>
  <si>
    <t>Tarptautinio bendradarbiavimo programa</t>
  </si>
  <si>
    <t xml:space="preserve"> Trakų rajono turizmo strategijos parengimas</t>
  </si>
  <si>
    <t>Rykantų universalus daugiafunkcis centras</t>
  </si>
  <si>
    <t>Bijūnų universalus daugiafunkcis centras</t>
  </si>
  <si>
    <t>Rūdiškių kultūros centras</t>
  </si>
  <si>
    <t>Jaunimo turizmo ir laisvalaikio centras</t>
  </si>
  <si>
    <t>Viešoji  biblioteka</t>
  </si>
  <si>
    <t>Ugdymo kokybės, mokymosi aplinkos užtikrinimo ir sporto programa (7)</t>
  </si>
  <si>
    <t xml:space="preserve">Aukštadvario mokykla-darželis ,,Gandriukas" </t>
  </si>
  <si>
    <t>Bražuolės lopšelis-darželis</t>
  </si>
  <si>
    <t>Lentvario lopšelis-darželis ,,Šilas"</t>
  </si>
  <si>
    <t>Lentvario lopšelis-darželis ,,Svajonėlė"</t>
  </si>
  <si>
    <t>Paluknio vaikų lopšelis-darželis</t>
  </si>
  <si>
    <t>Rūdiškių vaikų lopšelis-darželis ,,Pasaka"</t>
  </si>
  <si>
    <t>Senųjų Trakų vaikų lopšelis-darželis</t>
  </si>
  <si>
    <t>Trakų  lopšelis-darželis ,,Ežerėlis"</t>
  </si>
  <si>
    <t>Trakų lopšelis-darželis ,,Obelėlė"</t>
  </si>
  <si>
    <t>Aukštadvario gimnazija</t>
  </si>
  <si>
    <t>Lentvario Versmės gimnazija</t>
  </si>
  <si>
    <t>Lentvario Henriko Senkevičiaus gimnazija</t>
  </si>
  <si>
    <t>Lentvario pradinė mokykla</t>
  </si>
  <si>
    <t>Lentvario Motiejaus Šimelionio gimnazija</t>
  </si>
  <si>
    <t>Onuškio Donato Malinausko pagrindinė mokykla</t>
  </si>
  <si>
    <t>Paluknio ,,Medeinos" gimnazija</t>
  </si>
  <si>
    <t>Paluknio Longino Komolovskio gimnazija</t>
  </si>
  <si>
    <t>Rūdiškių gimnazija</t>
  </si>
  <si>
    <t>Senųjų Trakų Kęstučio progimnazija</t>
  </si>
  <si>
    <t>Trakų gimnazija</t>
  </si>
  <si>
    <t>Trakų Vytauto Didžiojo gimnazija</t>
  </si>
  <si>
    <t>Trakų pradinė mokykla</t>
  </si>
  <si>
    <t>Trakų suaugusiųjų mokymo centras</t>
  </si>
  <si>
    <t>Rūdiškių muzikos mokykla</t>
  </si>
  <si>
    <t>Trakų meno mokykla</t>
  </si>
  <si>
    <t>Trakų rajono savivaldybės pedagoginė psichologinė tarnyba</t>
  </si>
  <si>
    <t>Trakų sporto centras</t>
  </si>
  <si>
    <t>Lėšos ugdymo finansavimo poreikių skirtumams sumažinti (2,4%)</t>
  </si>
  <si>
    <t>Lėšos mokymosi pasiekimų patikrinimams organizuoti ir vykdyti</t>
  </si>
  <si>
    <t>Neformaliojo vaikų švietimo paslaugų plėtra</t>
  </si>
  <si>
    <t>MB Savas darželis</t>
  </si>
  <si>
    <t>VšĮ Mokymosi namai "Patirčių slėnis"</t>
  </si>
  <si>
    <t>Vaikų socializacijos programų, prevencinių programų ir kitų švietimo srities renginių rėmimas</t>
  </si>
  <si>
    <t>Neformaliojo suaugusiųjų švietimo paslaugų plėtra</t>
  </si>
  <si>
    <t>Sporto rėmimo programos ir sporto renginiai</t>
  </si>
  <si>
    <t>Transporto lengvatos mokiniams</t>
  </si>
  <si>
    <t>Švietimo įstaigų pedagoginių darbuotojų važiavimo į darbą išlaidų kompensavimas</t>
  </si>
  <si>
    <t>Lėšos kitoms mokymo reikmėms</t>
  </si>
  <si>
    <t>Lėšos, skirtos pedagoginių darbuotojų, dirbančių pagal ikimokyklinio, priešmokyklinio ir neformaliojo vaikų švietimo programas, padidintam darbo užmokesčiui</t>
  </si>
  <si>
    <t>IŠ VISO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</si>
</sst>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29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2"/>
      <charset val="186"/>
    </font>
    <font>
      <b/>
      <i/>
      <sz val="9"/>
      <name val="Times New Roman"/>
      <family val="1"/>
      <charset val="186"/>
    </font>
    <font>
      <sz val="9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i/>
      <sz val="9"/>
      <name val="Calibri"/>
      <family val="2"/>
      <charset val="186"/>
      <scheme val="minor"/>
    </font>
    <font>
      <b/>
      <sz val="9"/>
      <name val="Times New Roman"/>
      <family val="2"/>
      <charset val="186"/>
    </font>
    <font>
      <b/>
      <sz val="9"/>
      <name val="Calibri"/>
      <family val="2"/>
      <charset val="186"/>
      <scheme val="minor"/>
    </font>
    <font>
      <sz val="9"/>
      <color rgb="FFC00000"/>
      <name val="Times New Roman"/>
      <family val="1"/>
      <charset val="186"/>
    </font>
    <font>
      <sz val="12"/>
      <name val="Calibri"/>
      <family val="2"/>
      <charset val="186"/>
      <scheme val="minor"/>
    </font>
    <font>
      <sz val="9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name val="Calibri"/>
      <family val="2"/>
      <charset val="186"/>
      <scheme val="minor"/>
    </font>
    <font>
      <b/>
      <sz val="9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9"/>
      <color theme="8"/>
      <name val="Times New Roman"/>
      <family val="1"/>
      <charset val="186"/>
    </font>
    <font>
      <b/>
      <sz val="9"/>
      <color theme="8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sz val="8"/>
      <name val="Times New Roman"/>
      <family val="2"/>
      <charset val="186"/>
    </font>
    <font>
      <sz val="10"/>
      <name val="Times New Roman"/>
      <family val="2"/>
      <charset val="186"/>
    </font>
    <font>
      <sz val="8"/>
      <name val="Calibri"/>
      <family val="2"/>
      <charset val="186"/>
    </font>
    <font>
      <sz val="1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164" fontId="2" fillId="0" borderId="0" xfId="0" applyNumberFormat="1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right"/>
    </xf>
    <xf numFmtId="164" fontId="7" fillId="0" borderId="1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164" fontId="6" fillId="0" borderId="1" xfId="0" applyNumberFormat="1" applyFont="1" applyBorder="1"/>
    <xf numFmtId="164" fontId="8" fillId="0" borderId="1" xfId="0" applyNumberFormat="1" applyFont="1" applyBorder="1" applyAlignment="1">
      <alignment vertical="center"/>
    </xf>
    <xf numFmtId="164" fontId="6" fillId="0" borderId="1" xfId="0" applyNumberFormat="1" applyFont="1" applyBorder="1" applyAlignment="1">
      <alignment vertical="center"/>
    </xf>
    <xf numFmtId="164" fontId="6" fillId="0" borderId="1" xfId="0" applyNumberFormat="1" applyFont="1" applyBorder="1" applyAlignment="1">
      <alignment horizontal="right" vertical="center"/>
    </xf>
    <xf numFmtId="164" fontId="7" fillId="0" borderId="1" xfId="0" applyNumberFormat="1" applyFont="1" applyBorder="1" applyAlignment="1">
      <alignment vertical="center"/>
    </xf>
    <xf numFmtId="164" fontId="10" fillId="0" borderId="1" xfId="0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164" fontId="12" fillId="0" borderId="1" xfId="0" applyNumberFormat="1" applyFont="1" applyBorder="1" applyAlignment="1">
      <alignment vertical="center"/>
    </xf>
    <xf numFmtId="164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left" vertical="top" wrapText="1"/>
    </xf>
    <xf numFmtId="4" fontId="6" fillId="0" borderId="1" xfId="0" applyNumberFormat="1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wrapText="1"/>
    </xf>
    <xf numFmtId="164" fontId="10" fillId="0" borderId="1" xfId="0" applyNumberFormat="1" applyFont="1" applyBorder="1"/>
    <xf numFmtId="0" fontId="7" fillId="0" borderId="1" xfId="0" applyFont="1" applyBorder="1" applyAlignment="1">
      <alignment horizontal="left" vertical="center" wrapText="1"/>
    </xf>
    <xf numFmtId="164" fontId="13" fillId="0" borderId="1" xfId="0" applyNumberFormat="1" applyFont="1" applyBorder="1" applyAlignment="1">
      <alignment vertical="center"/>
    </xf>
    <xf numFmtId="164" fontId="14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64" fontId="10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center"/>
    </xf>
    <xf numFmtId="16" fontId="1" fillId="0" borderId="0" xfId="0" applyNumberFormat="1" applyFont="1" applyAlignment="1">
      <alignment vertical="center"/>
    </xf>
    <xf numFmtId="0" fontId="6" fillId="0" borderId="3" xfId="0" applyFont="1" applyBorder="1" applyAlignment="1">
      <alignment wrapText="1"/>
    </xf>
    <xf numFmtId="0" fontId="6" fillId="0" borderId="1" xfId="0" applyFont="1" applyBorder="1"/>
    <xf numFmtId="164" fontId="17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65" fontId="18" fillId="0" borderId="1" xfId="0" applyNumberFormat="1" applyFont="1" applyBorder="1" applyAlignment="1">
      <alignment vertical="center" wrapText="1"/>
    </xf>
    <xf numFmtId="49" fontId="16" fillId="0" borderId="0" xfId="0" applyNumberFormat="1" applyFont="1" applyAlignment="1">
      <alignment vertical="center"/>
    </xf>
    <xf numFmtId="165" fontId="18" fillId="0" borderId="1" xfId="0" applyNumberFormat="1" applyFont="1" applyBorder="1" applyAlignment="1">
      <alignment horizontal="right" vertical="center"/>
    </xf>
    <xf numFmtId="0" fontId="19" fillId="0" borderId="0" xfId="0" applyFont="1" applyAlignment="1">
      <alignment vertical="center"/>
    </xf>
    <xf numFmtId="164" fontId="7" fillId="0" borderId="1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vertical="center" wrapText="1"/>
    </xf>
    <xf numFmtId="164" fontId="20" fillId="0" borderId="1" xfId="0" applyNumberFormat="1" applyFont="1" applyBorder="1" applyAlignment="1">
      <alignment vertical="center" wrapText="1"/>
    </xf>
    <xf numFmtId="164" fontId="20" fillId="0" borderId="1" xfId="0" applyNumberFormat="1" applyFont="1" applyBorder="1" applyAlignment="1">
      <alignment vertical="center"/>
    </xf>
    <xf numFmtId="164" fontId="7" fillId="0" borderId="1" xfId="0" applyNumberFormat="1" applyFont="1" applyBorder="1"/>
    <xf numFmtId="0" fontId="6" fillId="0" borderId="1" xfId="0" applyFont="1" applyBorder="1" applyAlignment="1">
      <alignment vertical="top" wrapText="1"/>
    </xf>
    <xf numFmtId="49" fontId="21" fillId="0" borderId="0" xfId="0" applyNumberFormat="1" applyFont="1"/>
    <xf numFmtId="0" fontId="5" fillId="0" borderId="1" xfId="0" applyFont="1" applyBorder="1"/>
    <xf numFmtId="164" fontId="5" fillId="0" borderId="1" xfId="0" applyNumberFormat="1" applyFont="1" applyBorder="1"/>
    <xf numFmtId="164" fontId="9" fillId="0" borderId="1" xfId="0" applyNumberFormat="1" applyFont="1" applyBorder="1" applyAlignment="1">
      <alignment horizontal="right" vertical="center"/>
    </xf>
    <xf numFmtId="164" fontId="11" fillId="0" borderId="0" xfId="0" applyNumberFormat="1" applyFont="1" applyAlignment="1">
      <alignment vertical="center"/>
    </xf>
    <xf numFmtId="164" fontId="22" fillId="0" borderId="1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wrapText="1"/>
    </xf>
    <xf numFmtId="164" fontId="6" fillId="0" borderId="2" xfId="0" applyNumberFormat="1" applyFont="1" applyBorder="1" applyAlignment="1">
      <alignment horizontal="right" vertical="center"/>
    </xf>
    <xf numFmtId="164" fontId="6" fillId="0" borderId="5" xfId="0" applyNumberFormat="1" applyFont="1" applyBorder="1" applyAlignment="1">
      <alignment vertical="center"/>
    </xf>
    <xf numFmtId="164" fontId="7" fillId="0" borderId="6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 wrapText="1"/>
    </xf>
    <xf numFmtId="164" fontId="22" fillId="0" borderId="1" xfId="0" applyNumberFormat="1" applyFont="1" applyBorder="1" applyAlignment="1">
      <alignment vertical="center"/>
    </xf>
    <xf numFmtId="165" fontId="21" fillId="0" borderId="1" xfId="0" applyNumberFormat="1" applyFont="1" applyBorder="1" applyAlignment="1">
      <alignment vertical="center"/>
    </xf>
    <xf numFmtId="164" fontId="22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wrapText="1"/>
    </xf>
    <xf numFmtId="165" fontId="18" fillId="0" borderId="1" xfId="0" applyNumberFormat="1" applyFont="1" applyBorder="1" applyAlignment="1">
      <alignment vertical="center"/>
    </xf>
    <xf numFmtId="164" fontId="21" fillId="0" borderId="1" xfId="0" applyNumberFormat="1" applyFont="1" applyBorder="1"/>
    <xf numFmtId="16" fontId="0" fillId="0" borderId="0" xfId="0" applyNumberFormat="1"/>
    <xf numFmtId="17" fontId="1" fillId="0" borderId="0" xfId="0" applyNumberFormat="1" applyFont="1" applyAlignment="1">
      <alignment vertical="center"/>
    </xf>
    <xf numFmtId="49" fontId="0" fillId="0" borderId="0" xfId="0" applyNumberFormat="1"/>
    <xf numFmtId="0" fontId="6" fillId="0" borderId="0" xfId="0" applyFont="1" applyAlignment="1">
      <alignment vertical="center"/>
    </xf>
    <xf numFmtId="164" fontId="21" fillId="0" borderId="1" xfId="0" applyNumberFormat="1" applyFont="1" applyBorder="1" applyAlignment="1">
      <alignment vertical="center"/>
    </xf>
    <xf numFmtId="164" fontId="7" fillId="0" borderId="4" xfId="0" applyNumberFormat="1" applyFont="1" applyBorder="1" applyAlignment="1">
      <alignment vertical="center"/>
    </xf>
    <xf numFmtId="164" fontId="6" fillId="0" borderId="4" xfId="0" applyNumberFormat="1" applyFont="1" applyBorder="1" applyAlignment="1">
      <alignment horizontal="right" vertical="center"/>
    </xf>
    <xf numFmtId="164" fontId="23" fillId="0" borderId="1" xfId="0" applyNumberFormat="1" applyFont="1" applyBorder="1" applyAlignment="1">
      <alignment horizontal="right" vertical="center"/>
    </xf>
    <xf numFmtId="164" fontId="6" fillId="0" borderId="7" xfId="0" applyNumberFormat="1" applyFont="1" applyBorder="1" applyAlignment="1">
      <alignment vertical="center"/>
    </xf>
    <xf numFmtId="164" fontId="22" fillId="0" borderId="1" xfId="0" applyNumberFormat="1" applyFont="1" applyBorder="1"/>
    <xf numFmtId="0" fontId="24" fillId="0" borderId="5" xfId="0" applyFont="1" applyBorder="1" applyAlignment="1">
      <alignment vertical="center" wrapText="1"/>
    </xf>
    <xf numFmtId="164" fontId="18" fillId="0" borderId="0" xfId="0" applyNumberFormat="1" applyFont="1" applyAlignment="1">
      <alignment vertical="center"/>
    </xf>
    <xf numFmtId="164" fontId="19" fillId="0" borderId="0" xfId="0" applyNumberFormat="1" applyFont="1" applyAlignment="1">
      <alignment vertical="center"/>
    </xf>
    <xf numFmtId="0" fontId="25" fillId="0" borderId="8" xfId="0" applyFont="1" applyBorder="1" applyAlignment="1">
      <alignment vertical="center"/>
    </xf>
    <xf numFmtId="0" fontId="26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4" fontId="27" fillId="0" borderId="9" xfId="0" applyNumberFormat="1" applyFont="1" applyBorder="1" applyAlignment="1">
      <alignment vertical="center"/>
    </xf>
    <xf numFmtId="164" fontId="28" fillId="0" borderId="9" xfId="0" applyNumberFormat="1" applyFont="1" applyBorder="1" applyAlignment="1">
      <alignment vertical="center"/>
    </xf>
    <xf numFmtId="164" fontId="10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0" fontId="5" fillId="0" borderId="0" xfId="0" applyFont="1"/>
    <xf numFmtId="164" fontId="5" fillId="0" borderId="0" xfId="0" applyNumberFormat="1" applyFont="1"/>
    <xf numFmtId="0" fontId="11" fillId="0" borderId="0" xfId="0" applyFont="1"/>
    <xf numFmtId="164" fontId="1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9F716-A14B-4BBB-BB79-6A0878A3458C}">
  <sheetPr>
    <pageSetUpPr fitToPage="1"/>
  </sheetPr>
  <dimension ref="A1:M176"/>
  <sheetViews>
    <sheetView tabSelected="1" zoomScale="90" zoomScaleNormal="90" workbookViewId="0">
      <selection activeCell="K170" sqref="K170"/>
    </sheetView>
  </sheetViews>
  <sheetFormatPr defaultColWidth="6.28515625" defaultRowHeight="15" x14ac:dyDescent="0.25"/>
  <cols>
    <col min="1" max="1" width="4.28515625" style="1" bestFit="1" customWidth="1"/>
    <col min="2" max="2" width="47.5703125" style="1" customWidth="1"/>
    <col min="3" max="3" width="19.140625" style="1" customWidth="1"/>
    <col min="4" max="4" width="21.7109375" style="1" customWidth="1"/>
    <col min="5" max="5" width="16.28515625" style="1" bestFit="1" customWidth="1"/>
    <col min="6" max="6" width="13.85546875" style="1" customWidth="1"/>
    <col min="7" max="7" width="17.42578125" style="1" bestFit="1" customWidth="1"/>
    <col min="8" max="8" width="11.28515625" style="1" customWidth="1"/>
    <col min="9" max="230" width="9.140625" style="1" customWidth="1"/>
    <col min="231" max="231" width="2.85546875" style="1" customWidth="1"/>
    <col min="232" max="232" width="31.5703125" style="1" customWidth="1"/>
    <col min="233" max="233" width="8.140625" style="1" customWidth="1"/>
    <col min="234" max="234" width="7.28515625" style="1" customWidth="1"/>
    <col min="235" max="235" width="6.42578125" style="1" customWidth="1"/>
    <col min="236" max="236" width="6.28515625" style="1"/>
    <col min="237" max="237" width="2.85546875" style="1" customWidth="1"/>
    <col min="238" max="238" width="31.5703125" style="1" customWidth="1"/>
    <col min="239" max="239" width="8.140625" style="1" customWidth="1"/>
    <col min="240" max="240" width="7.28515625" style="1" customWidth="1"/>
    <col min="241" max="241" width="6.42578125" style="1" customWidth="1"/>
    <col min="242" max="242" width="6.28515625" style="1" customWidth="1"/>
    <col min="243" max="244" width="7.5703125" style="1" customWidth="1"/>
    <col min="245" max="246" width="7.140625" style="1" customWidth="1"/>
    <col min="247" max="247" width="7.42578125" style="1" customWidth="1"/>
    <col min="248" max="248" width="7.28515625" style="1" customWidth="1"/>
    <col min="249" max="249" width="5.140625" style="1" customWidth="1"/>
    <col min="250" max="250" width="4.7109375" style="1" customWidth="1"/>
    <col min="251" max="251" width="8.140625" style="1" customWidth="1"/>
    <col min="252" max="252" width="8" style="1" customWidth="1"/>
    <col min="253" max="253" width="8.140625" style="1" customWidth="1"/>
    <col min="254" max="254" width="8.28515625" style="1" customWidth="1"/>
    <col min="255" max="486" width="9.140625" style="1" customWidth="1"/>
    <col min="487" max="487" width="2.85546875" style="1" customWidth="1"/>
    <col min="488" max="488" width="31.5703125" style="1" customWidth="1"/>
    <col min="489" max="489" width="8.140625" style="1" customWidth="1"/>
    <col min="490" max="490" width="7.28515625" style="1" customWidth="1"/>
    <col min="491" max="491" width="6.42578125" style="1" customWidth="1"/>
    <col min="492" max="492" width="6.28515625" style="1"/>
    <col min="493" max="493" width="2.85546875" style="1" customWidth="1"/>
    <col min="494" max="494" width="31.5703125" style="1" customWidth="1"/>
    <col min="495" max="495" width="8.140625" style="1" customWidth="1"/>
    <col min="496" max="496" width="7.28515625" style="1" customWidth="1"/>
    <col min="497" max="497" width="6.42578125" style="1" customWidth="1"/>
    <col min="498" max="498" width="6.28515625" style="1" customWidth="1"/>
    <col min="499" max="500" width="7.5703125" style="1" customWidth="1"/>
    <col min="501" max="502" width="7.140625" style="1" customWidth="1"/>
    <col min="503" max="503" width="7.42578125" style="1" customWidth="1"/>
    <col min="504" max="504" width="7.28515625" style="1" customWidth="1"/>
    <col min="505" max="505" width="5.140625" style="1" customWidth="1"/>
    <col min="506" max="506" width="4.7109375" style="1" customWidth="1"/>
    <col min="507" max="507" width="8.140625" style="1" customWidth="1"/>
    <col min="508" max="508" width="8" style="1" customWidth="1"/>
    <col min="509" max="509" width="8.140625" style="1" customWidth="1"/>
    <col min="510" max="510" width="8.28515625" style="1" customWidth="1"/>
    <col min="511" max="742" width="9.140625" style="1" customWidth="1"/>
    <col min="743" max="743" width="2.85546875" style="1" customWidth="1"/>
    <col min="744" max="744" width="31.5703125" style="1" customWidth="1"/>
    <col min="745" max="745" width="8.140625" style="1" customWidth="1"/>
    <col min="746" max="746" width="7.28515625" style="1" customWidth="1"/>
    <col min="747" max="747" width="6.42578125" style="1" customWidth="1"/>
    <col min="748" max="748" width="6.28515625" style="1"/>
    <col min="749" max="749" width="2.85546875" style="1" customWidth="1"/>
    <col min="750" max="750" width="31.5703125" style="1" customWidth="1"/>
    <col min="751" max="751" width="8.140625" style="1" customWidth="1"/>
    <col min="752" max="752" width="7.28515625" style="1" customWidth="1"/>
    <col min="753" max="753" width="6.42578125" style="1" customWidth="1"/>
    <col min="754" max="754" width="6.28515625" style="1" customWidth="1"/>
    <col min="755" max="756" width="7.5703125" style="1" customWidth="1"/>
    <col min="757" max="758" width="7.140625" style="1" customWidth="1"/>
    <col min="759" max="759" width="7.42578125" style="1" customWidth="1"/>
    <col min="760" max="760" width="7.28515625" style="1" customWidth="1"/>
    <col min="761" max="761" width="5.140625" style="1" customWidth="1"/>
    <col min="762" max="762" width="4.7109375" style="1" customWidth="1"/>
    <col min="763" max="763" width="8.140625" style="1" customWidth="1"/>
    <col min="764" max="764" width="8" style="1" customWidth="1"/>
    <col min="765" max="765" width="8.140625" style="1" customWidth="1"/>
    <col min="766" max="766" width="8.28515625" style="1" customWidth="1"/>
    <col min="767" max="998" width="9.140625" style="1" customWidth="1"/>
    <col min="999" max="999" width="2.85546875" style="1" customWidth="1"/>
    <col min="1000" max="1000" width="31.5703125" style="1" customWidth="1"/>
    <col min="1001" max="1001" width="8.140625" style="1" customWidth="1"/>
    <col min="1002" max="1002" width="7.28515625" style="1" customWidth="1"/>
    <col min="1003" max="1003" width="6.42578125" style="1" customWidth="1"/>
    <col min="1004" max="1004" width="6.28515625" style="1"/>
    <col min="1005" max="1005" width="2.85546875" style="1" customWidth="1"/>
    <col min="1006" max="1006" width="31.5703125" style="1" customWidth="1"/>
    <col min="1007" max="1007" width="8.140625" style="1" customWidth="1"/>
    <col min="1008" max="1008" width="7.28515625" style="1" customWidth="1"/>
    <col min="1009" max="1009" width="6.42578125" style="1" customWidth="1"/>
    <col min="1010" max="1010" width="6.28515625" style="1" customWidth="1"/>
    <col min="1011" max="1012" width="7.5703125" style="1" customWidth="1"/>
    <col min="1013" max="1014" width="7.140625" style="1" customWidth="1"/>
    <col min="1015" max="1015" width="7.42578125" style="1" customWidth="1"/>
    <col min="1016" max="1016" width="7.28515625" style="1" customWidth="1"/>
    <col min="1017" max="1017" width="5.140625" style="1" customWidth="1"/>
    <col min="1018" max="1018" width="4.7109375" style="1" customWidth="1"/>
    <col min="1019" max="1019" width="8.140625" style="1" customWidth="1"/>
    <col min="1020" max="1020" width="8" style="1" customWidth="1"/>
    <col min="1021" max="1021" width="8.140625" style="1" customWidth="1"/>
    <col min="1022" max="1022" width="8.28515625" style="1" customWidth="1"/>
    <col min="1023" max="1254" width="9.140625" style="1" customWidth="1"/>
    <col min="1255" max="1255" width="2.85546875" style="1" customWidth="1"/>
    <col min="1256" max="1256" width="31.5703125" style="1" customWidth="1"/>
    <col min="1257" max="1257" width="8.140625" style="1" customWidth="1"/>
    <col min="1258" max="1258" width="7.28515625" style="1" customWidth="1"/>
    <col min="1259" max="1259" width="6.42578125" style="1" customWidth="1"/>
    <col min="1260" max="1260" width="6.28515625" style="1"/>
    <col min="1261" max="1261" width="2.85546875" style="1" customWidth="1"/>
    <col min="1262" max="1262" width="31.5703125" style="1" customWidth="1"/>
    <col min="1263" max="1263" width="8.140625" style="1" customWidth="1"/>
    <col min="1264" max="1264" width="7.28515625" style="1" customWidth="1"/>
    <col min="1265" max="1265" width="6.42578125" style="1" customWidth="1"/>
    <col min="1266" max="1266" width="6.28515625" style="1" customWidth="1"/>
    <col min="1267" max="1268" width="7.5703125" style="1" customWidth="1"/>
    <col min="1269" max="1270" width="7.140625" style="1" customWidth="1"/>
    <col min="1271" max="1271" width="7.42578125" style="1" customWidth="1"/>
    <col min="1272" max="1272" width="7.28515625" style="1" customWidth="1"/>
    <col min="1273" max="1273" width="5.140625" style="1" customWidth="1"/>
    <col min="1274" max="1274" width="4.7109375" style="1" customWidth="1"/>
    <col min="1275" max="1275" width="8.140625" style="1" customWidth="1"/>
    <col min="1276" max="1276" width="8" style="1" customWidth="1"/>
    <col min="1277" max="1277" width="8.140625" style="1" customWidth="1"/>
    <col min="1278" max="1278" width="8.28515625" style="1" customWidth="1"/>
    <col min="1279" max="1510" width="9.140625" style="1" customWidth="1"/>
    <col min="1511" max="1511" width="2.85546875" style="1" customWidth="1"/>
    <col min="1512" max="1512" width="31.5703125" style="1" customWidth="1"/>
    <col min="1513" max="1513" width="8.140625" style="1" customWidth="1"/>
    <col min="1514" max="1514" width="7.28515625" style="1" customWidth="1"/>
    <col min="1515" max="1515" width="6.42578125" style="1" customWidth="1"/>
    <col min="1516" max="1516" width="6.28515625" style="1"/>
    <col min="1517" max="1517" width="2.85546875" style="1" customWidth="1"/>
    <col min="1518" max="1518" width="31.5703125" style="1" customWidth="1"/>
    <col min="1519" max="1519" width="8.140625" style="1" customWidth="1"/>
    <col min="1520" max="1520" width="7.28515625" style="1" customWidth="1"/>
    <col min="1521" max="1521" width="6.42578125" style="1" customWidth="1"/>
    <col min="1522" max="1522" width="6.28515625" style="1" customWidth="1"/>
    <col min="1523" max="1524" width="7.5703125" style="1" customWidth="1"/>
    <col min="1525" max="1526" width="7.140625" style="1" customWidth="1"/>
    <col min="1527" max="1527" width="7.42578125" style="1" customWidth="1"/>
    <col min="1528" max="1528" width="7.28515625" style="1" customWidth="1"/>
    <col min="1529" max="1529" width="5.140625" style="1" customWidth="1"/>
    <col min="1530" max="1530" width="4.7109375" style="1" customWidth="1"/>
    <col min="1531" max="1531" width="8.140625" style="1" customWidth="1"/>
    <col min="1532" max="1532" width="8" style="1" customWidth="1"/>
    <col min="1533" max="1533" width="8.140625" style="1" customWidth="1"/>
    <col min="1534" max="1534" width="8.28515625" style="1" customWidth="1"/>
    <col min="1535" max="1766" width="9.140625" style="1" customWidth="1"/>
    <col min="1767" max="1767" width="2.85546875" style="1" customWidth="1"/>
    <col min="1768" max="1768" width="31.5703125" style="1" customWidth="1"/>
    <col min="1769" max="1769" width="8.140625" style="1" customWidth="1"/>
    <col min="1770" max="1770" width="7.28515625" style="1" customWidth="1"/>
    <col min="1771" max="1771" width="6.42578125" style="1" customWidth="1"/>
    <col min="1772" max="1772" width="6.28515625" style="1"/>
    <col min="1773" max="1773" width="2.85546875" style="1" customWidth="1"/>
    <col min="1774" max="1774" width="31.5703125" style="1" customWidth="1"/>
    <col min="1775" max="1775" width="8.140625" style="1" customWidth="1"/>
    <col min="1776" max="1776" width="7.28515625" style="1" customWidth="1"/>
    <col min="1777" max="1777" width="6.42578125" style="1" customWidth="1"/>
    <col min="1778" max="1778" width="6.28515625" style="1" customWidth="1"/>
    <col min="1779" max="1780" width="7.5703125" style="1" customWidth="1"/>
    <col min="1781" max="1782" width="7.140625" style="1" customWidth="1"/>
    <col min="1783" max="1783" width="7.42578125" style="1" customWidth="1"/>
    <col min="1784" max="1784" width="7.28515625" style="1" customWidth="1"/>
    <col min="1785" max="1785" width="5.140625" style="1" customWidth="1"/>
    <col min="1786" max="1786" width="4.7109375" style="1" customWidth="1"/>
    <col min="1787" max="1787" width="8.140625" style="1" customWidth="1"/>
    <col min="1788" max="1788" width="8" style="1" customWidth="1"/>
    <col min="1789" max="1789" width="8.140625" style="1" customWidth="1"/>
    <col min="1790" max="1790" width="8.28515625" style="1" customWidth="1"/>
    <col min="1791" max="2022" width="9.140625" style="1" customWidth="1"/>
    <col min="2023" max="2023" width="2.85546875" style="1" customWidth="1"/>
    <col min="2024" max="2024" width="31.5703125" style="1" customWidth="1"/>
    <col min="2025" max="2025" width="8.140625" style="1" customWidth="1"/>
    <col min="2026" max="2026" width="7.28515625" style="1" customWidth="1"/>
    <col min="2027" max="2027" width="6.42578125" style="1" customWidth="1"/>
    <col min="2028" max="2028" width="6.28515625" style="1"/>
    <col min="2029" max="2029" width="2.85546875" style="1" customWidth="1"/>
    <col min="2030" max="2030" width="31.5703125" style="1" customWidth="1"/>
    <col min="2031" max="2031" width="8.140625" style="1" customWidth="1"/>
    <col min="2032" max="2032" width="7.28515625" style="1" customWidth="1"/>
    <col min="2033" max="2033" width="6.42578125" style="1" customWidth="1"/>
    <col min="2034" max="2034" width="6.28515625" style="1" customWidth="1"/>
    <col min="2035" max="2036" width="7.5703125" style="1" customWidth="1"/>
    <col min="2037" max="2038" width="7.140625" style="1" customWidth="1"/>
    <col min="2039" max="2039" width="7.42578125" style="1" customWidth="1"/>
    <col min="2040" max="2040" width="7.28515625" style="1" customWidth="1"/>
    <col min="2041" max="2041" width="5.140625" style="1" customWidth="1"/>
    <col min="2042" max="2042" width="4.7109375" style="1" customWidth="1"/>
    <col min="2043" max="2043" width="8.140625" style="1" customWidth="1"/>
    <col min="2044" max="2044" width="8" style="1" customWidth="1"/>
    <col min="2045" max="2045" width="8.140625" style="1" customWidth="1"/>
    <col min="2046" max="2046" width="8.28515625" style="1" customWidth="1"/>
    <col min="2047" max="2278" width="9.140625" style="1" customWidth="1"/>
    <col min="2279" max="2279" width="2.85546875" style="1" customWidth="1"/>
    <col min="2280" max="2280" width="31.5703125" style="1" customWidth="1"/>
    <col min="2281" max="2281" width="8.140625" style="1" customWidth="1"/>
    <col min="2282" max="2282" width="7.28515625" style="1" customWidth="1"/>
    <col min="2283" max="2283" width="6.42578125" style="1" customWidth="1"/>
    <col min="2284" max="2284" width="6.28515625" style="1"/>
    <col min="2285" max="2285" width="2.85546875" style="1" customWidth="1"/>
    <col min="2286" max="2286" width="31.5703125" style="1" customWidth="1"/>
    <col min="2287" max="2287" width="8.140625" style="1" customWidth="1"/>
    <col min="2288" max="2288" width="7.28515625" style="1" customWidth="1"/>
    <col min="2289" max="2289" width="6.42578125" style="1" customWidth="1"/>
    <col min="2290" max="2290" width="6.28515625" style="1" customWidth="1"/>
    <col min="2291" max="2292" width="7.5703125" style="1" customWidth="1"/>
    <col min="2293" max="2294" width="7.140625" style="1" customWidth="1"/>
    <col min="2295" max="2295" width="7.42578125" style="1" customWidth="1"/>
    <col min="2296" max="2296" width="7.28515625" style="1" customWidth="1"/>
    <col min="2297" max="2297" width="5.140625" style="1" customWidth="1"/>
    <col min="2298" max="2298" width="4.7109375" style="1" customWidth="1"/>
    <col min="2299" max="2299" width="8.140625" style="1" customWidth="1"/>
    <col min="2300" max="2300" width="8" style="1" customWidth="1"/>
    <col min="2301" max="2301" width="8.140625" style="1" customWidth="1"/>
    <col min="2302" max="2302" width="8.28515625" style="1" customWidth="1"/>
    <col min="2303" max="2534" width="9.140625" style="1" customWidth="1"/>
    <col min="2535" max="2535" width="2.85546875" style="1" customWidth="1"/>
    <col min="2536" max="2536" width="31.5703125" style="1" customWidth="1"/>
    <col min="2537" max="2537" width="8.140625" style="1" customWidth="1"/>
    <col min="2538" max="2538" width="7.28515625" style="1" customWidth="1"/>
    <col min="2539" max="2539" width="6.42578125" style="1" customWidth="1"/>
    <col min="2540" max="2540" width="6.28515625" style="1"/>
    <col min="2541" max="2541" width="2.85546875" style="1" customWidth="1"/>
    <col min="2542" max="2542" width="31.5703125" style="1" customWidth="1"/>
    <col min="2543" max="2543" width="8.140625" style="1" customWidth="1"/>
    <col min="2544" max="2544" width="7.28515625" style="1" customWidth="1"/>
    <col min="2545" max="2545" width="6.42578125" style="1" customWidth="1"/>
    <col min="2546" max="2546" width="6.28515625" style="1" customWidth="1"/>
    <col min="2547" max="2548" width="7.5703125" style="1" customWidth="1"/>
    <col min="2549" max="2550" width="7.140625" style="1" customWidth="1"/>
    <col min="2551" max="2551" width="7.42578125" style="1" customWidth="1"/>
    <col min="2552" max="2552" width="7.28515625" style="1" customWidth="1"/>
    <col min="2553" max="2553" width="5.140625" style="1" customWidth="1"/>
    <col min="2554" max="2554" width="4.7109375" style="1" customWidth="1"/>
    <col min="2555" max="2555" width="8.140625" style="1" customWidth="1"/>
    <col min="2556" max="2556" width="8" style="1" customWidth="1"/>
    <col min="2557" max="2557" width="8.140625" style="1" customWidth="1"/>
    <col min="2558" max="2558" width="8.28515625" style="1" customWidth="1"/>
    <col min="2559" max="2790" width="9.140625" style="1" customWidth="1"/>
    <col min="2791" max="2791" width="2.85546875" style="1" customWidth="1"/>
    <col min="2792" max="2792" width="31.5703125" style="1" customWidth="1"/>
    <col min="2793" max="2793" width="8.140625" style="1" customWidth="1"/>
    <col min="2794" max="2794" width="7.28515625" style="1" customWidth="1"/>
    <col min="2795" max="2795" width="6.42578125" style="1" customWidth="1"/>
    <col min="2796" max="2796" width="6.28515625" style="1"/>
    <col min="2797" max="2797" width="2.85546875" style="1" customWidth="1"/>
    <col min="2798" max="2798" width="31.5703125" style="1" customWidth="1"/>
    <col min="2799" max="2799" width="8.140625" style="1" customWidth="1"/>
    <col min="2800" max="2800" width="7.28515625" style="1" customWidth="1"/>
    <col min="2801" max="2801" width="6.42578125" style="1" customWidth="1"/>
    <col min="2802" max="2802" width="6.28515625" style="1" customWidth="1"/>
    <col min="2803" max="2804" width="7.5703125" style="1" customWidth="1"/>
    <col min="2805" max="2806" width="7.140625" style="1" customWidth="1"/>
    <col min="2807" max="2807" width="7.42578125" style="1" customWidth="1"/>
    <col min="2808" max="2808" width="7.28515625" style="1" customWidth="1"/>
    <col min="2809" max="2809" width="5.140625" style="1" customWidth="1"/>
    <col min="2810" max="2810" width="4.7109375" style="1" customWidth="1"/>
    <col min="2811" max="2811" width="8.140625" style="1" customWidth="1"/>
    <col min="2812" max="2812" width="8" style="1" customWidth="1"/>
    <col min="2813" max="2813" width="8.140625" style="1" customWidth="1"/>
    <col min="2814" max="2814" width="8.28515625" style="1" customWidth="1"/>
    <col min="2815" max="3046" width="9.140625" style="1" customWidth="1"/>
    <col min="3047" max="3047" width="2.85546875" style="1" customWidth="1"/>
    <col min="3048" max="3048" width="31.5703125" style="1" customWidth="1"/>
    <col min="3049" max="3049" width="8.140625" style="1" customWidth="1"/>
    <col min="3050" max="3050" width="7.28515625" style="1" customWidth="1"/>
    <col min="3051" max="3051" width="6.42578125" style="1" customWidth="1"/>
    <col min="3052" max="3052" width="6.28515625" style="1"/>
    <col min="3053" max="3053" width="2.85546875" style="1" customWidth="1"/>
    <col min="3054" max="3054" width="31.5703125" style="1" customWidth="1"/>
    <col min="3055" max="3055" width="8.140625" style="1" customWidth="1"/>
    <col min="3056" max="3056" width="7.28515625" style="1" customWidth="1"/>
    <col min="3057" max="3057" width="6.42578125" style="1" customWidth="1"/>
    <col min="3058" max="3058" width="6.28515625" style="1" customWidth="1"/>
    <col min="3059" max="3060" width="7.5703125" style="1" customWidth="1"/>
    <col min="3061" max="3062" width="7.140625" style="1" customWidth="1"/>
    <col min="3063" max="3063" width="7.42578125" style="1" customWidth="1"/>
    <col min="3064" max="3064" width="7.28515625" style="1" customWidth="1"/>
    <col min="3065" max="3065" width="5.140625" style="1" customWidth="1"/>
    <col min="3066" max="3066" width="4.7109375" style="1" customWidth="1"/>
    <col min="3067" max="3067" width="8.140625" style="1" customWidth="1"/>
    <col min="3068" max="3068" width="8" style="1" customWidth="1"/>
    <col min="3069" max="3069" width="8.140625" style="1" customWidth="1"/>
    <col min="3070" max="3070" width="8.28515625" style="1" customWidth="1"/>
    <col min="3071" max="3302" width="9.140625" style="1" customWidth="1"/>
    <col min="3303" max="3303" width="2.85546875" style="1" customWidth="1"/>
    <col min="3304" max="3304" width="31.5703125" style="1" customWidth="1"/>
    <col min="3305" max="3305" width="8.140625" style="1" customWidth="1"/>
    <col min="3306" max="3306" width="7.28515625" style="1" customWidth="1"/>
    <col min="3307" max="3307" width="6.42578125" style="1" customWidth="1"/>
    <col min="3308" max="3308" width="6.28515625" style="1"/>
    <col min="3309" max="3309" width="2.85546875" style="1" customWidth="1"/>
    <col min="3310" max="3310" width="31.5703125" style="1" customWidth="1"/>
    <col min="3311" max="3311" width="8.140625" style="1" customWidth="1"/>
    <col min="3312" max="3312" width="7.28515625" style="1" customWidth="1"/>
    <col min="3313" max="3313" width="6.42578125" style="1" customWidth="1"/>
    <col min="3314" max="3314" width="6.28515625" style="1" customWidth="1"/>
    <col min="3315" max="3316" width="7.5703125" style="1" customWidth="1"/>
    <col min="3317" max="3318" width="7.140625" style="1" customWidth="1"/>
    <col min="3319" max="3319" width="7.42578125" style="1" customWidth="1"/>
    <col min="3320" max="3320" width="7.28515625" style="1" customWidth="1"/>
    <col min="3321" max="3321" width="5.140625" style="1" customWidth="1"/>
    <col min="3322" max="3322" width="4.7109375" style="1" customWidth="1"/>
    <col min="3323" max="3323" width="8.140625" style="1" customWidth="1"/>
    <col min="3324" max="3324" width="8" style="1" customWidth="1"/>
    <col min="3325" max="3325" width="8.140625" style="1" customWidth="1"/>
    <col min="3326" max="3326" width="8.28515625" style="1" customWidth="1"/>
    <col min="3327" max="3558" width="9.140625" style="1" customWidth="1"/>
    <col min="3559" max="3559" width="2.85546875" style="1" customWidth="1"/>
    <col min="3560" max="3560" width="31.5703125" style="1" customWidth="1"/>
    <col min="3561" max="3561" width="8.140625" style="1" customWidth="1"/>
    <col min="3562" max="3562" width="7.28515625" style="1" customWidth="1"/>
    <col min="3563" max="3563" width="6.42578125" style="1" customWidth="1"/>
    <col min="3564" max="3564" width="6.28515625" style="1"/>
    <col min="3565" max="3565" width="2.85546875" style="1" customWidth="1"/>
    <col min="3566" max="3566" width="31.5703125" style="1" customWidth="1"/>
    <col min="3567" max="3567" width="8.140625" style="1" customWidth="1"/>
    <col min="3568" max="3568" width="7.28515625" style="1" customWidth="1"/>
    <col min="3569" max="3569" width="6.42578125" style="1" customWidth="1"/>
    <col min="3570" max="3570" width="6.28515625" style="1" customWidth="1"/>
    <col min="3571" max="3572" width="7.5703125" style="1" customWidth="1"/>
    <col min="3573" max="3574" width="7.140625" style="1" customWidth="1"/>
    <col min="3575" max="3575" width="7.42578125" style="1" customWidth="1"/>
    <col min="3576" max="3576" width="7.28515625" style="1" customWidth="1"/>
    <col min="3577" max="3577" width="5.140625" style="1" customWidth="1"/>
    <col min="3578" max="3578" width="4.7109375" style="1" customWidth="1"/>
    <col min="3579" max="3579" width="8.140625" style="1" customWidth="1"/>
    <col min="3580" max="3580" width="8" style="1" customWidth="1"/>
    <col min="3581" max="3581" width="8.140625" style="1" customWidth="1"/>
    <col min="3582" max="3582" width="8.28515625" style="1" customWidth="1"/>
    <col min="3583" max="3814" width="9.140625" style="1" customWidth="1"/>
    <col min="3815" max="3815" width="2.85546875" style="1" customWidth="1"/>
    <col min="3816" max="3816" width="31.5703125" style="1" customWidth="1"/>
    <col min="3817" max="3817" width="8.140625" style="1" customWidth="1"/>
    <col min="3818" max="3818" width="7.28515625" style="1" customWidth="1"/>
    <col min="3819" max="3819" width="6.42578125" style="1" customWidth="1"/>
    <col min="3820" max="3820" width="6.28515625" style="1"/>
    <col min="3821" max="3821" width="2.85546875" style="1" customWidth="1"/>
    <col min="3822" max="3822" width="31.5703125" style="1" customWidth="1"/>
    <col min="3823" max="3823" width="8.140625" style="1" customWidth="1"/>
    <col min="3824" max="3824" width="7.28515625" style="1" customWidth="1"/>
    <col min="3825" max="3825" width="6.42578125" style="1" customWidth="1"/>
    <col min="3826" max="3826" width="6.28515625" style="1" customWidth="1"/>
    <col min="3827" max="3828" width="7.5703125" style="1" customWidth="1"/>
    <col min="3829" max="3830" width="7.140625" style="1" customWidth="1"/>
    <col min="3831" max="3831" width="7.42578125" style="1" customWidth="1"/>
    <col min="3832" max="3832" width="7.28515625" style="1" customWidth="1"/>
    <col min="3833" max="3833" width="5.140625" style="1" customWidth="1"/>
    <col min="3834" max="3834" width="4.7109375" style="1" customWidth="1"/>
    <col min="3835" max="3835" width="8.140625" style="1" customWidth="1"/>
    <col min="3836" max="3836" width="8" style="1" customWidth="1"/>
    <col min="3837" max="3837" width="8.140625" style="1" customWidth="1"/>
    <col min="3838" max="3838" width="8.28515625" style="1" customWidth="1"/>
    <col min="3839" max="4070" width="9.140625" style="1" customWidth="1"/>
    <col min="4071" max="4071" width="2.85546875" style="1" customWidth="1"/>
    <col min="4072" max="4072" width="31.5703125" style="1" customWidth="1"/>
    <col min="4073" max="4073" width="8.140625" style="1" customWidth="1"/>
    <col min="4074" max="4074" width="7.28515625" style="1" customWidth="1"/>
    <col min="4075" max="4075" width="6.42578125" style="1" customWidth="1"/>
    <col min="4076" max="4076" width="6.28515625" style="1"/>
    <col min="4077" max="4077" width="2.85546875" style="1" customWidth="1"/>
    <col min="4078" max="4078" width="31.5703125" style="1" customWidth="1"/>
    <col min="4079" max="4079" width="8.140625" style="1" customWidth="1"/>
    <col min="4080" max="4080" width="7.28515625" style="1" customWidth="1"/>
    <col min="4081" max="4081" width="6.42578125" style="1" customWidth="1"/>
    <col min="4082" max="4082" width="6.28515625" style="1" customWidth="1"/>
    <col min="4083" max="4084" width="7.5703125" style="1" customWidth="1"/>
    <col min="4085" max="4086" width="7.140625" style="1" customWidth="1"/>
    <col min="4087" max="4087" width="7.42578125" style="1" customWidth="1"/>
    <col min="4088" max="4088" width="7.28515625" style="1" customWidth="1"/>
    <col min="4089" max="4089" width="5.140625" style="1" customWidth="1"/>
    <col min="4090" max="4090" width="4.7109375" style="1" customWidth="1"/>
    <col min="4091" max="4091" width="8.140625" style="1" customWidth="1"/>
    <col min="4092" max="4092" width="8" style="1" customWidth="1"/>
    <col min="4093" max="4093" width="8.140625" style="1" customWidth="1"/>
    <col min="4094" max="4094" width="8.28515625" style="1" customWidth="1"/>
    <col min="4095" max="4326" width="9.140625" style="1" customWidth="1"/>
    <col min="4327" max="4327" width="2.85546875" style="1" customWidth="1"/>
    <col min="4328" max="4328" width="31.5703125" style="1" customWidth="1"/>
    <col min="4329" max="4329" width="8.140625" style="1" customWidth="1"/>
    <col min="4330" max="4330" width="7.28515625" style="1" customWidth="1"/>
    <col min="4331" max="4331" width="6.42578125" style="1" customWidth="1"/>
    <col min="4332" max="4332" width="6.28515625" style="1"/>
    <col min="4333" max="4333" width="2.85546875" style="1" customWidth="1"/>
    <col min="4334" max="4334" width="31.5703125" style="1" customWidth="1"/>
    <col min="4335" max="4335" width="8.140625" style="1" customWidth="1"/>
    <col min="4336" max="4336" width="7.28515625" style="1" customWidth="1"/>
    <col min="4337" max="4337" width="6.42578125" style="1" customWidth="1"/>
    <col min="4338" max="4338" width="6.28515625" style="1" customWidth="1"/>
    <col min="4339" max="4340" width="7.5703125" style="1" customWidth="1"/>
    <col min="4341" max="4342" width="7.140625" style="1" customWidth="1"/>
    <col min="4343" max="4343" width="7.42578125" style="1" customWidth="1"/>
    <col min="4344" max="4344" width="7.28515625" style="1" customWidth="1"/>
    <col min="4345" max="4345" width="5.140625" style="1" customWidth="1"/>
    <col min="4346" max="4346" width="4.7109375" style="1" customWidth="1"/>
    <col min="4347" max="4347" width="8.140625" style="1" customWidth="1"/>
    <col min="4348" max="4348" width="8" style="1" customWidth="1"/>
    <col min="4349" max="4349" width="8.140625" style="1" customWidth="1"/>
    <col min="4350" max="4350" width="8.28515625" style="1" customWidth="1"/>
    <col min="4351" max="4582" width="9.140625" style="1" customWidth="1"/>
    <col min="4583" max="4583" width="2.85546875" style="1" customWidth="1"/>
    <col min="4584" max="4584" width="31.5703125" style="1" customWidth="1"/>
    <col min="4585" max="4585" width="8.140625" style="1" customWidth="1"/>
    <col min="4586" max="4586" width="7.28515625" style="1" customWidth="1"/>
    <col min="4587" max="4587" width="6.42578125" style="1" customWidth="1"/>
    <col min="4588" max="4588" width="6.28515625" style="1"/>
    <col min="4589" max="4589" width="2.85546875" style="1" customWidth="1"/>
    <col min="4590" max="4590" width="31.5703125" style="1" customWidth="1"/>
    <col min="4591" max="4591" width="8.140625" style="1" customWidth="1"/>
    <col min="4592" max="4592" width="7.28515625" style="1" customWidth="1"/>
    <col min="4593" max="4593" width="6.42578125" style="1" customWidth="1"/>
    <col min="4594" max="4594" width="6.28515625" style="1" customWidth="1"/>
    <col min="4595" max="4596" width="7.5703125" style="1" customWidth="1"/>
    <col min="4597" max="4598" width="7.140625" style="1" customWidth="1"/>
    <col min="4599" max="4599" width="7.42578125" style="1" customWidth="1"/>
    <col min="4600" max="4600" width="7.28515625" style="1" customWidth="1"/>
    <col min="4601" max="4601" width="5.140625" style="1" customWidth="1"/>
    <col min="4602" max="4602" width="4.7109375" style="1" customWidth="1"/>
    <col min="4603" max="4603" width="8.140625" style="1" customWidth="1"/>
    <col min="4604" max="4604" width="8" style="1" customWidth="1"/>
    <col min="4605" max="4605" width="8.140625" style="1" customWidth="1"/>
    <col min="4606" max="4606" width="8.28515625" style="1" customWidth="1"/>
    <col min="4607" max="4838" width="9.140625" style="1" customWidth="1"/>
    <col min="4839" max="4839" width="2.85546875" style="1" customWidth="1"/>
    <col min="4840" max="4840" width="31.5703125" style="1" customWidth="1"/>
    <col min="4841" max="4841" width="8.140625" style="1" customWidth="1"/>
    <col min="4842" max="4842" width="7.28515625" style="1" customWidth="1"/>
    <col min="4843" max="4843" width="6.42578125" style="1" customWidth="1"/>
    <col min="4844" max="4844" width="6.28515625" style="1"/>
    <col min="4845" max="4845" width="2.85546875" style="1" customWidth="1"/>
    <col min="4846" max="4846" width="31.5703125" style="1" customWidth="1"/>
    <col min="4847" max="4847" width="8.140625" style="1" customWidth="1"/>
    <col min="4848" max="4848" width="7.28515625" style="1" customWidth="1"/>
    <col min="4849" max="4849" width="6.42578125" style="1" customWidth="1"/>
    <col min="4850" max="4850" width="6.28515625" style="1" customWidth="1"/>
    <col min="4851" max="4852" width="7.5703125" style="1" customWidth="1"/>
    <col min="4853" max="4854" width="7.140625" style="1" customWidth="1"/>
    <col min="4855" max="4855" width="7.42578125" style="1" customWidth="1"/>
    <col min="4856" max="4856" width="7.28515625" style="1" customWidth="1"/>
    <col min="4857" max="4857" width="5.140625" style="1" customWidth="1"/>
    <col min="4858" max="4858" width="4.7109375" style="1" customWidth="1"/>
    <col min="4859" max="4859" width="8.140625" style="1" customWidth="1"/>
    <col min="4860" max="4860" width="8" style="1" customWidth="1"/>
    <col min="4861" max="4861" width="8.140625" style="1" customWidth="1"/>
    <col min="4862" max="4862" width="8.28515625" style="1" customWidth="1"/>
    <col min="4863" max="5094" width="9.140625" style="1" customWidth="1"/>
    <col min="5095" max="5095" width="2.85546875" style="1" customWidth="1"/>
    <col min="5096" max="5096" width="31.5703125" style="1" customWidth="1"/>
    <col min="5097" max="5097" width="8.140625" style="1" customWidth="1"/>
    <col min="5098" max="5098" width="7.28515625" style="1" customWidth="1"/>
    <col min="5099" max="5099" width="6.42578125" style="1" customWidth="1"/>
    <col min="5100" max="5100" width="6.28515625" style="1"/>
    <col min="5101" max="5101" width="2.85546875" style="1" customWidth="1"/>
    <col min="5102" max="5102" width="31.5703125" style="1" customWidth="1"/>
    <col min="5103" max="5103" width="8.140625" style="1" customWidth="1"/>
    <col min="5104" max="5104" width="7.28515625" style="1" customWidth="1"/>
    <col min="5105" max="5105" width="6.42578125" style="1" customWidth="1"/>
    <col min="5106" max="5106" width="6.28515625" style="1" customWidth="1"/>
    <col min="5107" max="5108" width="7.5703125" style="1" customWidth="1"/>
    <col min="5109" max="5110" width="7.140625" style="1" customWidth="1"/>
    <col min="5111" max="5111" width="7.42578125" style="1" customWidth="1"/>
    <col min="5112" max="5112" width="7.28515625" style="1" customWidth="1"/>
    <col min="5113" max="5113" width="5.140625" style="1" customWidth="1"/>
    <col min="5114" max="5114" width="4.7109375" style="1" customWidth="1"/>
    <col min="5115" max="5115" width="8.140625" style="1" customWidth="1"/>
    <col min="5116" max="5116" width="8" style="1" customWidth="1"/>
    <col min="5117" max="5117" width="8.140625" style="1" customWidth="1"/>
    <col min="5118" max="5118" width="8.28515625" style="1" customWidth="1"/>
    <col min="5119" max="5350" width="9.140625" style="1" customWidth="1"/>
    <col min="5351" max="5351" width="2.85546875" style="1" customWidth="1"/>
    <col min="5352" max="5352" width="31.5703125" style="1" customWidth="1"/>
    <col min="5353" max="5353" width="8.140625" style="1" customWidth="1"/>
    <col min="5354" max="5354" width="7.28515625" style="1" customWidth="1"/>
    <col min="5355" max="5355" width="6.42578125" style="1" customWidth="1"/>
    <col min="5356" max="5356" width="6.28515625" style="1"/>
    <col min="5357" max="5357" width="2.85546875" style="1" customWidth="1"/>
    <col min="5358" max="5358" width="31.5703125" style="1" customWidth="1"/>
    <col min="5359" max="5359" width="8.140625" style="1" customWidth="1"/>
    <col min="5360" max="5360" width="7.28515625" style="1" customWidth="1"/>
    <col min="5361" max="5361" width="6.42578125" style="1" customWidth="1"/>
    <col min="5362" max="5362" width="6.28515625" style="1" customWidth="1"/>
    <col min="5363" max="5364" width="7.5703125" style="1" customWidth="1"/>
    <col min="5365" max="5366" width="7.140625" style="1" customWidth="1"/>
    <col min="5367" max="5367" width="7.42578125" style="1" customWidth="1"/>
    <col min="5368" max="5368" width="7.28515625" style="1" customWidth="1"/>
    <col min="5369" max="5369" width="5.140625" style="1" customWidth="1"/>
    <col min="5370" max="5370" width="4.7109375" style="1" customWidth="1"/>
    <col min="5371" max="5371" width="8.140625" style="1" customWidth="1"/>
    <col min="5372" max="5372" width="8" style="1" customWidth="1"/>
    <col min="5373" max="5373" width="8.140625" style="1" customWidth="1"/>
    <col min="5374" max="5374" width="8.28515625" style="1" customWidth="1"/>
    <col min="5375" max="5606" width="9.140625" style="1" customWidth="1"/>
    <col min="5607" max="5607" width="2.85546875" style="1" customWidth="1"/>
    <col min="5608" max="5608" width="31.5703125" style="1" customWidth="1"/>
    <col min="5609" max="5609" width="8.140625" style="1" customWidth="1"/>
    <col min="5610" max="5610" width="7.28515625" style="1" customWidth="1"/>
    <col min="5611" max="5611" width="6.42578125" style="1" customWidth="1"/>
    <col min="5612" max="5612" width="6.28515625" style="1"/>
    <col min="5613" max="5613" width="2.85546875" style="1" customWidth="1"/>
    <col min="5614" max="5614" width="31.5703125" style="1" customWidth="1"/>
    <col min="5615" max="5615" width="8.140625" style="1" customWidth="1"/>
    <col min="5616" max="5616" width="7.28515625" style="1" customWidth="1"/>
    <col min="5617" max="5617" width="6.42578125" style="1" customWidth="1"/>
    <col min="5618" max="5618" width="6.28515625" style="1" customWidth="1"/>
    <col min="5619" max="5620" width="7.5703125" style="1" customWidth="1"/>
    <col min="5621" max="5622" width="7.140625" style="1" customWidth="1"/>
    <col min="5623" max="5623" width="7.42578125" style="1" customWidth="1"/>
    <col min="5624" max="5624" width="7.28515625" style="1" customWidth="1"/>
    <col min="5625" max="5625" width="5.140625" style="1" customWidth="1"/>
    <col min="5626" max="5626" width="4.7109375" style="1" customWidth="1"/>
    <col min="5627" max="5627" width="8.140625" style="1" customWidth="1"/>
    <col min="5628" max="5628" width="8" style="1" customWidth="1"/>
    <col min="5629" max="5629" width="8.140625" style="1" customWidth="1"/>
    <col min="5630" max="5630" width="8.28515625" style="1" customWidth="1"/>
    <col min="5631" max="5862" width="9.140625" style="1" customWidth="1"/>
    <col min="5863" max="5863" width="2.85546875" style="1" customWidth="1"/>
    <col min="5864" max="5864" width="31.5703125" style="1" customWidth="1"/>
    <col min="5865" max="5865" width="8.140625" style="1" customWidth="1"/>
    <col min="5866" max="5866" width="7.28515625" style="1" customWidth="1"/>
    <col min="5867" max="5867" width="6.42578125" style="1" customWidth="1"/>
    <col min="5868" max="5868" width="6.28515625" style="1"/>
    <col min="5869" max="5869" width="2.85546875" style="1" customWidth="1"/>
    <col min="5870" max="5870" width="31.5703125" style="1" customWidth="1"/>
    <col min="5871" max="5871" width="8.140625" style="1" customWidth="1"/>
    <col min="5872" max="5872" width="7.28515625" style="1" customWidth="1"/>
    <col min="5873" max="5873" width="6.42578125" style="1" customWidth="1"/>
    <col min="5874" max="5874" width="6.28515625" style="1" customWidth="1"/>
    <col min="5875" max="5876" width="7.5703125" style="1" customWidth="1"/>
    <col min="5877" max="5878" width="7.140625" style="1" customWidth="1"/>
    <col min="5879" max="5879" width="7.42578125" style="1" customWidth="1"/>
    <col min="5880" max="5880" width="7.28515625" style="1" customWidth="1"/>
    <col min="5881" max="5881" width="5.140625" style="1" customWidth="1"/>
    <col min="5882" max="5882" width="4.7109375" style="1" customWidth="1"/>
    <col min="5883" max="5883" width="8.140625" style="1" customWidth="1"/>
    <col min="5884" max="5884" width="8" style="1" customWidth="1"/>
    <col min="5885" max="5885" width="8.140625" style="1" customWidth="1"/>
    <col min="5886" max="5886" width="8.28515625" style="1" customWidth="1"/>
    <col min="5887" max="6118" width="9.140625" style="1" customWidth="1"/>
    <col min="6119" max="6119" width="2.85546875" style="1" customWidth="1"/>
    <col min="6120" max="6120" width="31.5703125" style="1" customWidth="1"/>
    <col min="6121" max="6121" width="8.140625" style="1" customWidth="1"/>
    <col min="6122" max="6122" width="7.28515625" style="1" customWidth="1"/>
    <col min="6123" max="6123" width="6.42578125" style="1" customWidth="1"/>
    <col min="6124" max="6124" width="6.28515625" style="1"/>
    <col min="6125" max="6125" width="2.85546875" style="1" customWidth="1"/>
    <col min="6126" max="6126" width="31.5703125" style="1" customWidth="1"/>
    <col min="6127" max="6127" width="8.140625" style="1" customWidth="1"/>
    <col min="6128" max="6128" width="7.28515625" style="1" customWidth="1"/>
    <col min="6129" max="6129" width="6.42578125" style="1" customWidth="1"/>
    <col min="6130" max="6130" width="6.28515625" style="1" customWidth="1"/>
    <col min="6131" max="6132" width="7.5703125" style="1" customWidth="1"/>
    <col min="6133" max="6134" width="7.140625" style="1" customWidth="1"/>
    <col min="6135" max="6135" width="7.42578125" style="1" customWidth="1"/>
    <col min="6136" max="6136" width="7.28515625" style="1" customWidth="1"/>
    <col min="6137" max="6137" width="5.140625" style="1" customWidth="1"/>
    <col min="6138" max="6138" width="4.7109375" style="1" customWidth="1"/>
    <col min="6139" max="6139" width="8.140625" style="1" customWidth="1"/>
    <col min="6140" max="6140" width="8" style="1" customWidth="1"/>
    <col min="6141" max="6141" width="8.140625" style="1" customWidth="1"/>
    <col min="6142" max="6142" width="8.28515625" style="1" customWidth="1"/>
    <col min="6143" max="6374" width="9.140625" style="1" customWidth="1"/>
    <col min="6375" max="6375" width="2.85546875" style="1" customWidth="1"/>
    <col min="6376" max="6376" width="31.5703125" style="1" customWidth="1"/>
    <col min="6377" max="6377" width="8.140625" style="1" customWidth="1"/>
    <col min="6378" max="6378" width="7.28515625" style="1" customWidth="1"/>
    <col min="6379" max="6379" width="6.42578125" style="1" customWidth="1"/>
    <col min="6380" max="6380" width="6.28515625" style="1"/>
    <col min="6381" max="6381" width="2.85546875" style="1" customWidth="1"/>
    <col min="6382" max="6382" width="31.5703125" style="1" customWidth="1"/>
    <col min="6383" max="6383" width="8.140625" style="1" customWidth="1"/>
    <col min="6384" max="6384" width="7.28515625" style="1" customWidth="1"/>
    <col min="6385" max="6385" width="6.42578125" style="1" customWidth="1"/>
    <col min="6386" max="6386" width="6.28515625" style="1" customWidth="1"/>
    <col min="6387" max="6388" width="7.5703125" style="1" customWidth="1"/>
    <col min="6389" max="6390" width="7.140625" style="1" customWidth="1"/>
    <col min="6391" max="6391" width="7.42578125" style="1" customWidth="1"/>
    <col min="6392" max="6392" width="7.28515625" style="1" customWidth="1"/>
    <col min="6393" max="6393" width="5.140625" style="1" customWidth="1"/>
    <col min="6394" max="6394" width="4.7109375" style="1" customWidth="1"/>
    <col min="6395" max="6395" width="8.140625" style="1" customWidth="1"/>
    <col min="6396" max="6396" width="8" style="1" customWidth="1"/>
    <col min="6397" max="6397" width="8.140625" style="1" customWidth="1"/>
    <col min="6398" max="6398" width="8.28515625" style="1" customWidth="1"/>
    <col min="6399" max="6630" width="9.140625" style="1" customWidth="1"/>
    <col min="6631" max="6631" width="2.85546875" style="1" customWidth="1"/>
    <col min="6632" max="6632" width="31.5703125" style="1" customWidth="1"/>
    <col min="6633" max="6633" width="8.140625" style="1" customWidth="1"/>
    <col min="6634" max="6634" width="7.28515625" style="1" customWidth="1"/>
    <col min="6635" max="6635" width="6.42578125" style="1" customWidth="1"/>
    <col min="6636" max="6636" width="6.28515625" style="1"/>
    <col min="6637" max="6637" width="2.85546875" style="1" customWidth="1"/>
    <col min="6638" max="6638" width="31.5703125" style="1" customWidth="1"/>
    <col min="6639" max="6639" width="8.140625" style="1" customWidth="1"/>
    <col min="6640" max="6640" width="7.28515625" style="1" customWidth="1"/>
    <col min="6641" max="6641" width="6.42578125" style="1" customWidth="1"/>
    <col min="6642" max="6642" width="6.28515625" style="1" customWidth="1"/>
    <col min="6643" max="6644" width="7.5703125" style="1" customWidth="1"/>
    <col min="6645" max="6646" width="7.140625" style="1" customWidth="1"/>
    <col min="6647" max="6647" width="7.42578125" style="1" customWidth="1"/>
    <col min="6648" max="6648" width="7.28515625" style="1" customWidth="1"/>
    <col min="6649" max="6649" width="5.140625" style="1" customWidth="1"/>
    <col min="6650" max="6650" width="4.7109375" style="1" customWidth="1"/>
    <col min="6651" max="6651" width="8.140625" style="1" customWidth="1"/>
    <col min="6652" max="6652" width="8" style="1" customWidth="1"/>
    <col min="6653" max="6653" width="8.140625" style="1" customWidth="1"/>
    <col min="6654" max="6654" width="8.28515625" style="1" customWidth="1"/>
    <col min="6655" max="6886" width="9.140625" style="1" customWidth="1"/>
    <col min="6887" max="6887" width="2.85546875" style="1" customWidth="1"/>
    <col min="6888" max="6888" width="31.5703125" style="1" customWidth="1"/>
    <col min="6889" max="6889" width="8.140625" style="1" customWidth="1"/>
    <col min="6890" max="6890" width="7.28515625" style="1" customWidth="1"/>
    <col min="6891" max="6891" width="6.42578125" style="1" customWidth="1"/>
    <col min="6892" max="6892" width="6.28515625" style="1"/>
    <col min="6893" max="6893" width="2.85546875" style="1" customWidth="1"/>
    <col min="6894" max="6894" width="31.5703125" style="1" customWidth="1"/>
    <col min="6895" max="6895" width="8.140625" style="1" customWidth="1"/>
    <col min="6896" max="6896" width="7.28515625" style="1" customWidth="1"/>
    <col min="6897" max="6897" width="6.42578125" style="1" customWidth="1"/>
    <col min="6898" max="6898" width="6.28515625" style="1" customWidth="1"/>
    <col min="6899" max="6900" width="7.5703125" style="1" customWidth="1"/>
    <col min="6901" max="6902" width="7.140625" style="1" customWidth="1"/>
    <col min="6903" max="6903" width="7.42578125" style="1" customWidth="1"/>
    <col min="6904" max="6904" width="7.28515625" style="1" customWidth="1"/>
    <col min="6905" max="6905" width="5.140625" style="1" customWidth="1"/>
    <col min="6906" max="6906" width="4.7109375" style="1" customWidth="1"/>
    <col min="6907" max="6907" width="8.140625" style="1" customWidth="1"/>
    <col min="6908" max="6908" width="8" style="1" customWidth="1"/>
    <col min="6909" max="6909" width="8.140625" style="1" customWidth="1"/>
    <col min="6910" max="6910" width="8.28515625" style="1" customWidth="1"/>
    <col min="6911" max="7142" width="9.140625" style="1" customWidth="1"/>
    <col min="7143" max="7143" width="2.85546875" style="1" customWidth="1"/>
    <col min="7144" max="7144" width="31.5703125" style="1" customWidth="1"/>
    <col min="7145" max="7145" width="8.140625" style="1" customWidth="1"/>
    <col min="7146" max="7146" width="7.28515625" style="1" customWidth="1"/>
    <col min="7147" max="7147" width="6.42578125" style="1" customWidth="1"/>
    <col min="7148" max="7148" width="6.28515625" style="1"/>
    <col min="7149" max="7149" width="2.85546875" style="1" customWidth="1"/>
    <col min="7150" max="7150" width="31.5703125" style="1" customWidth="1"/>
    <col min="7151" max="7151" width="8.140625" style="1" customWidth="1"/>
    <col min="7152" max="7152" width="7.28515625" style="1" customWidth="1"/>
    <col min="7153" max="7153" width="6.42578125" style="1" customWidth="1"/>
    <col min="7154" max="7154" width="6.28515625" style="1" customWidth="1"/>
    <col min="7155" max="7156" width="7.5703125" style="1" customWidth="1"/>
    <col min="7157" max="7158" width="7.140625" style="1" customWidth="1"/>
    <col min="7159" max="7159" width="7.42578125" style="1" customWidth="1"/>
    <col min="7160" max="7160" width="7.28515625" style="1" customWidth="1"/>
    <col min="7161" max="7161" width="5.140625" style="1" customWidth="1"/>
    <col min="7162" max="7162" width="4.7109375" style="1" customWidth="1"/>
    <col min="7163" max="7163" width="8.140625" style="1" customWidth="1"/>
    <col min="7164" max="7164" width="8" style="1" customWidth="1"/>
    <col min="7165" max="7165" width="8.140625" style="1" customWidth="1"/>
    <col min="7166" max="7166" width="8.28515625" style="1" customWidth="1"/>
    <col min="7167" max="7398" width="9.140625" style="1" customWidth="1"/>
    <col min="7399" max="7399" width="2.85546875" style="1" customWidth="1"/>
    <col min="7400" max="7400" width="31.5703125" style="1" customWidth="1"/>
    <col min="7401" max="7401" width="8.140625" style="1" customWidth="1"/>
    <col min="7402" max="7402" width="7.28515625" style="1" customWidth="1"/>
    <col min="7403" max="7403" width="6.42578125" style="1" customWidth="1"/>
    <col min="7404" max="7404" width="6.28515625" style="1"/>
    <col min="7405" max="7405" width="2.85546875" style="1" customWidth="1"/>
    <col min="7406" max="7406" width="31.5703125" style="1" customWidth="1"/>
    <col min="7407" max="7407" width="8.140625" style="1" customWidth="1"/>
    <col min="7408" max="7408" width="7.28515625" style="1" customWidth="1"/>
    <col min="7409" max="7409" width="6.42578125" style="1" customWidth="1"/>
    <col min="7410" max="7410" width="6.28515625" style="1" customWidth="1"/>
    <col min="7411" max="7412" width="7.5703125" style="1" customWidth="1"/>
    <col min="7413" max="7414" width="7.140625" style="1" customWidth="1"/>
    <col min="7415" max="7415" width="7.42578125" style="1" customWidth="1"/>
    <col min="7416" max="7416" width="7.28515625" style="1" customWidth="1"/>
    <col min="7417" max="7417" width="5.140625" style="1" customWidth="1"/>
    <col min="7418" max="7418" width="4.7109375" style="1" customWidth="1"/>
    <col min="7419" max="7419" width="8.140625" style="1" customWidth="1"/>
    <col min="7420" max="7420" width="8" style="1" customWidth="1"/>
    <col min="7421" max="7421" width="8.140625" style="1" customWidth="1"/>
    <col min="7422" max="7422" width="8.28515625" style="1" customWidth="1"/>
    <col min="7423" max="7654" width="9.140625" style="1" customWidth="1"/>
    <col min="7655" max="7655" width="2.85546875" style="1" customWidth="1"/>
    <col min="7656" max="7656" width="31.5703125" style="1" customWidth="1"/>
    <col min="7657" max="7657" width="8.140625" style="1" customWidth="1"/>
    <col min="7658" max="7658" width="7.28515625" style="1" customWidth="1"/>
    <col min="7659" max="7659" width="6.42578125" style="1" customWidth="1"/>
    <col min="7660" max="7660" width="6.28515625" style="1"/>
    <col min="7661" max="7661" width="2.85546875" style="1" customWidth="1"/>
    <col min="7662" max="7662" width="31.5703125" style="1" customWidth="1"/>
    <col min="7663" max="7663" width="8.140625" style="1" customWidth="1"/>
    <col min="7664" max="7664" width="7.28515625" style="1" customWidth="1"/>
    <col min="7665" max="7665" width="6.42578125" style="1" customWidth="1"/>
    <col min="7666" max="7666" width="6.28515625" style="1" customWidth="1"/>
    <col min="7667" max="7668" width="7.5703125" style="1" customWidth="1"/>
    <col min="7669" max="7670" width="7.140625" style="1" customWidth="1"/>
    <col min="7671" max="7671" width="7.42578125" style="1" customWidth="1"/>
    <col min="7672" max="7672" width="7.28515625" style="1" customWidth="1"/>
    <col min="7673" max="7673" width="5.140625" style="1" customWidth="1"/>
    <col min="7674" max="7674" width="4.7109375" style="1" customWidth="1"/>
    <col min="7675" max="7675" width="8.140625" style="1" customWidth="1"/>
    <col min="7676" max="7676" width="8" style="1" customWidth="1"/>
    <col min="7677" max="7677" width="8.140625" style="1" customWidth="1"/>
    <col min="7678" max="7678" width="8.28515625" style="1" customWidth="1"/>
    <col min="7679" max="7910" width="9.140625" style="1" customWidth="1"/>
    <col min="7911" max="7911" width="2.85546875" style="1" customWidth="1"/>
    <col min="7912" max="7912" width="31.5703125" style="1" customWidth="1"/>
    <col min="7913" max="7913" width="8.140625" style="1" customWidth="1"/>
    <col min="7914" max="7914" width="7.28515625" style="1" customWidth="1"/>
    <col min="7915" max="7915" width="6.42578125" style="1" customWidth="1"/>
    <col min="7916" max="7916" width="6.28515625" style="1"/>
    <col min="7917" max="7917" width="2.85546875" style="1" customWidth="1"/>
    <col min="7918" max="7918" width="31.5703125" style="1" customWidth="1"/>
    <col min="7919" max="7919" width="8.140625" style="1" customWidth="1"/>
    <col min="7920" max="7920" width="7.28515625" style="1" customWidth="1"/>
    <col min="7921" max="7921" width="6.42578125" style="1" customWidth="1"/>
    <col min="7922" max="7922" width="6.28515625" style="1" customWidth="1"/>
    <col min="7923" max="7924" width="7.5703125" style="1" customWidth="1"/>
    <col min="7925" max="7926" width="7.140625" style="1" customWidth="1"/>
    <col min="7927" max="7927" width="7.42578125" style="1" customWidth="1"/>
    <col min="7928" max="7928" width="7.28515625" style="1" customWidth="1"/>
    <col min="7929" max="7929" width="5.140625" style="1" customWidth="1"/>
    <col min="7930" max="7930" width="4.7109375" style="1" customWidth="1"/>
    <col min="7931" max="7931" width="8.140625" style="1" customWidth="1"/>
    <col min="7932" max="7932" width="8" style="1" customWidth="1"/>
    <col min="7933" max="7933" width="8.140625" style="1" customWidth="1"/>
    <col min="7934" max="7934" width="8.28515625" style="1" customWidth="1"/>
    <col min="7935" max="8166" width="9.140625" style="1" customWidth="1"/>
    <col min="8167" max="8167" width="2.85546875" style="1" customWidth="1"/>
    <col min="8168" max="8168" width="31.5703125" style="1" customWidth="1"/>
    <col min="8169" max="8169" width="8.140625" style="1" customWidth="1"/>
    <col min="8170" max="8170" width="7.28515625" style="1" customWidth="1"/>
    <col min="8171" max="8171" width="6.42578125" style="1" customWidth="1"/>
    <col min="8172" max="8172" width="6.28515625" style="1"/>
    <col min="8173" max="8173" width="2.85546875" style="1" customWidth="1"/>
    <col min="8174" max="8174" width="31.5703125" style="1" customWidth="1"/>
    <col min="8175" max="8175" width="8.140625" style="1" customWidth="1"/>
    <col min="8176" max="8176" width="7.28515625" style="1" customWidth="1"/>
    <col min="8177" max="8177" width="6.42578125" style="1" customWidth="1"/>
    <col min="8178" max="8178" width="6.28515625" style="1" customWidth="1"/>
    <col min="8179" max="8180" width="7.5703125" style="1" customWidth="1"/>
    <col min="8181" max="8182" width="7.140625" style="1" customWidth="1"/>
    <col min="8183" max="8183" width="7.42578125" style="1" customWidth="1"/>
    <col min="8184" max="8184" width="7.28515625" style="1" customWidth="1"/>
    <col min="8185" max="8185" width="5.140625" style="1" customWidth="1"/>
    <col min="8186" max="8186" width="4.7109375" style="1" customWidth="1"/>
    <col min="8187" max="8187" width="8.140625" style="1" customWidth="1"/>
    <col min="8188" max="8188" width="8" style="1" customWidth="1"/>
    <col min="8189" max="8189" width="8.140625" style="1" customWidth="1"/>
    <col min="8190" max="8190" width="8.28515625" style="1" customWidth="1"/>
    <col min="8191" max="8422" width="9.140625" style="1" customWidth="1"/>
    <col min="8423" max="8423" width="2.85546875" style="1" customWidth="1"/>
    <col min="8424" max="8424" width="31.5703125" style="1" customWidth="1"/>
    <col min="8425" max="8425" width="8.140625" style="1" customWidth="1"/>
    <col min="8426" max="8426" width="7.28515625" style="1" customWidth="1"/>
    <col min="8427" max="8427" width="6.42578125" style="1" customWidth="1"/>
    <col min="8428" max="8428" width="6.28515625" style="1"/>
    <col min="8429" max="8429" width="2.85546875" style="1" customWidth="1"/>
    <col min="8430" max="8430" width="31.5703125" style="1" customWidth="1"/>
    <col min="8431" max="8431" width="8.140625" style="1" customWidth="1"/>
    <col min="8432" max="8432" width="7.28515625" style="1" customWidth="1"/>
    <col min="8433" max="8433" width="6.42578125" style="1" customWidth="1"/>
    <col min="8434" max="8434" width="6.28515625" style="1" customWidth="1"/>
    <col min="8435" max="8436" width="7.5703125" style="1" customWidth="1"/>
    <col min="8437" max="8438" width="7.140625" style="1" customWidth="1"/>
    <col min="8439" max="8439" width="7.42578125" style="1" customWidth="1"/>
    <col min="8440" max="8440" width="7.28515625" style="1" customWidth="1"/>
    <col min="8441" max="8441" width="5.140625" style="1" customWidth="1"/>
    <col min="8442" max="8442" width="4.7109375" style="1" customWidth="1"/>
    <col min="8443" max="8443" width="8.140625" style="1" customWidth="1"/>
    <col min="8444" max="8444" width="8" style="1" customWidth="1"/>
    <col min="8445" max="8445" width="8.140625" style="1" customWidth="1"/>
    <col min="8446" max="8446" width="8.28515625" style="1" customWidth="1"/>
    <col min="8447" max="8678" width="9.140625" style="1" customWidth="1"/>
    <col min="8679" max="8679" width="2.85546875" style="1" customWidth="1"/>
    <col min="8680" max="8680" width="31.5703125" style="1" customWidth="1"/>
    <col min="8681" max="8681" width="8.140625" style="1" customWidth="1"/>
    <col min="8682" max="8682" width="7.28515625" style="1" customWidth="1"/>
    <col min="8683" max="8683" width="6.42578125" style="1" customWidth="1"/>
    <col min="8684" max="8684" width="6.28515625" style="1"/>
    <col min="8685" max="8685" width="2.85546875" style="1" customWidth="1"/>
    <col min="8686" max="8686" width="31.5703125" style="1" customWidth="1"/>
    <col min="8687" max="8687" width="8.140625" style="1" customWidth="1"/>
    <col min="8688" max="8688" width="7.28515625" style="1" customWidth="1"/>
    <col min="8689" max="8689" width="6.42578125" style="1" customWidth="1"/>
    <col min="8690" max="8690" width="6.28515625" style="1" customWidth="1"/>
    <col min="8691" max="8692" width="7.5703125" style="1" customWidth="1"/>
    <col min="8693" max="8694" width="7.140625" style="1" customWidth="1"/>
    <col min="8695" max="8695" width="7.42578125" style="1" customWidth="1"/>
    <col min="8696" max="8696" width="7.28515625" style="1" customWidth="1"/>
    <col min="8697" max="8697" width="5.140625" style="1" customWidth="1"/>
    <col min="8698" max="8698" width="4.7109375" style="1" customWidth="1"/>
    <col min="8699" max="8699" width="8.140625" style="1" customWidth="1"/>
    <col min="8700" max="8700" width="8" style="1" customWidth="1"/>
    <col min="8701" max="8701" width="8.140625" style="1" customWidth="1"/>
    <col min="8702" max="8702" width="8.28515625" style="1" customWidth="1"/>
    <col min="8703" max="8934" width="9.140625" style="1" customWidth="1"/>
    <col min="8935" max="8935" width="2.85546875" style="1" customWidth="1"/>
    <col min="8936" max="8936" width="31.5703125" style="1" customWidth="1"/>
    <col min="8937" max="8937" width="8.140625" style="1" customWidth="1"/>
    <col min="8938" max="8938" width="7.28515625" style="1" customWidth="1"/>
    <col min="8939" max="8939" width="6.42578125" style="1" customWidth="1"/>
    <col min="8940" max="8940" width="6.28515625" style="1"/>
    <col min="8941" max="8941" width="2.85546875" style="1" customWidth="1"/>
    <col min="8942" max="8942" width="31.5703125" style="1" customWidth="1"/>
    <col min="8943" max="8943" width="8.140625" style="1" customWidth="1"/>
    <col min="8944" max="8944" width="7.28515625" style="1" customWidth="1"/>
    <col min="8945" max="8945" width="6.42578125" style="1" customWidth="1"/>
    <col min="8946" max="8946" width="6.28515625" style="1" customWidth="1"/>
    <col min="8947" max="8948" width="7.5703125" style="1" customWidth="1"/>
    <col min="8949" max="8950" width="7.140625" style="1" customWidth="1"/>
    <col min="8951" max="8951" width="7.42578125" style="1" customWidth="1"/>
    <col min="8952" max="8952" width="7.28515625" style="1" customWidth="1"/>
    <col min="8953" max="8953" width="5.140625" style="1" customWidth="1"/>
    <col min="8954" max="8954" width="4.7109375" style="1" customWidth="1"/>
    <col min="8955" max="8955" width="8.140625" style="1" customWidth="1"/>
    <col min="8956" max="8956" width="8" style="1" customWidth="1"/>
    <col min="8957" max="8957" width="8.140625" style="1" customWidth="1"/>
    <col min="8958" max="8958" width="8.28515625" style="1" customWidth="1"/>
    <col min="8959" max="9190" width="9.140625" style="1" customWidth="1"/>
    <col min="9191" max="9191" width="2.85546875" style="1" customWidth="1"/>
    <col min="9192" max="9192" width="31.5703125" style="1" customWidth="1"/>
    <col min="9193" max="9193" width="8.140625" style="1" customWidth="1"/>
    <col min="9194" max="9194" width="7.28515625" style="1" customWidth="1"/>
    <col min="9195" max="9195" width="6.42578125" style="1" customWidth="1"/>
    <col min="9196" max="9196" width="6.28515625" style="1"/>
    <col min="9197" max="9197" width="2.85546875" style="1" customWidth="1"/>
    <col min="9198" max="9198" width="31.5703125" style="1" customWidth="1"/>
    <col min="9199" max="9199" width="8.140625" style="1" customWidth="1"/>
    <col min="9200" max="9200" width="7.28515625" style="1" customWidth="1"/>
    <col min="9201" max="9201" width="6.42578125" style="1" customWidth="1"/>
    <col min="9202" max="9202" width="6.28515625" style="1" customWidth="1"/>
    <col min="9203" max="9204" width="7.5703125" style="1" customWidth="1"/>
    <col min="9205" max="9206" width="7.140625" style="1" customWidth="1"/>
    <col min="9207" max="9207" width="7.42578125" style="1" customWidth="1"/>
    <col min="9208" max="9208" width="7.28515625" style="1" customWidth="1"/>
    <col min="9209" max="9209" width="5.140625" style="1" customWidth="1"/>
    <col min="9210" max="9210" width="4.7109375" style="1" customWidth="1"/>
    <col min="9211" max="9211" width="8.140625" style="1" customWidth="1"/>
    <col min="9212" max="9212" width="8" style="1" customWidth="1"/>
    <col min="9213" max="9213" width="8.140625" style="1" customWidth="1"/>
    <col min="9214" max="9214" width="8.28515625" style="1" customWidth="1"/>
    <col min="9215" max="9446" width="9.140625" style="1" customWidth="1"/>
    <col min="9447" max="9447" width="2.85546875" style="1" customWidth="1"/>
    <col min="9448" max="9448" width="31.5703125" style="1" customWidth="1"/>
    <col min="9449" max="9449" width="8.140625" style="1" customWidth="1"/>
    <col min="9450" max="9450" width="7.28515625" style="1" customWidth="1"/>
    <col min="9451" max="9451" width="6.42578125" style="1" customWidth="1"/>
    <col min="9452" max="9452" width="6.28515625" style="1"/>
    <col min="9453" max="9453" width="2.85546875" style="1" customWidth="1"/>
    <col min="9454" max="9454" width="31.5703125" style="1" customWidth="1"/>
    <col min="9455" max="9455" width="8.140625" style="1" customWidth="1"/>
    <col min="9456" max="9456" width="7.28515625" style="1" customWidth="1"/>
    <col min="9457" max="9457" width="6.42578125" style="1" customWidth="1"/>
    <col min="9458" max="9458" width="6.28515625" style="1" customWidth="1"/>
    <col min="9459" max="9460" width="7.5703125" style="1" customWidth="1"/>
    <col min="9461" max="9462" width="7.140625" style="1" customWidth="1"/>
    <col min="9463" max="9463" width="7.42578125" style="1" customWidth="1"/>
    <col min="9464" max="9464" width="7.28515625" style="1" customWidth="1"/>
    <col min="9465" max="9465" width="5.140625" style="1" customWidth="1"/>
    <col min="9466" max="9466" width="4.7109375" style="1" customWidth="1"/>
    <col min="9467" max="9467" width="8.140625" style="1" customWidth="1"/>
    <col min="9468" max="9468" width="8" style="1" customWidth="1"/>
    <col min="9469" max="9469" width="8.140625" style="1" customWidth="1"/>
    <col min="9470" max="9470" width="8.28515625" style="1" customWidth="1"/>
    <col min="9471" max="9702" width="9.140625" style="1" customWidth="1"/>
    <col min="9703" max="9703" width="2.85546875" style="1" customWidth="1"/>
    <col min="9704" max="9704" width="31.5703125" style="1" customWidth="1"/>
    <col min="9705" max="9705" width="8.140625" style="1" customWidth="1"/>
    <col min="9706" max="9706" width="7.28515625" style="1" customWidth="1"/>
    <col min="9707" max="9707" width="6.42578125" style="1" customWidth="1"/>
    <col min="9708" max="9708" width="6.28515625" style="1"/>
    <col min="9709" max="9709" width="2.85546875" style="1" customWidth="1"/>
    <col min="9710" max="9710" width="31.5703125" style="1" customWidth="1"/>
    <col min="9711" max="9711" width="8.140625" style="1" customWidth="1"/>
    <col min="9712" max="9712" width="7.28515625" style="1" customWidth="1"/>
    <col min="9713" max="9713" width="6.42578125" style="1" customWidth="1"/>
    <col min="9714" max="9714" width="6.28515625" style="1" customWidth="1"/>
    <col min="9715" max="9716" width="7.5703125" style="1" customWidth="1"/>
    <col min="9717" max="9718" width="7.140625" style="1" customWidth="1"/>
    <col min="9719" max="9719" width="7.42578125" style="1" customWidth="1"/>
    <col min="9720" max="9720" width="7.28515625" style="1" customWidth="1"/>
    <col min="9721" max="9721" width="5.140625" style="1" customWidth="1"/>
    <col min="9722" max="9722" width="4.7109375" style="1" customWidth="1"/>
    <col min="9723" max="9723" width="8.140625" style="1" customWidth="1"/>
    <col min="9724" max="9724" width="8" style="1" customWidth="1"/>
    <col min="9725" max="9725" width="8.140625" style="1" customWidth="1"/>
    <col min="9726" max="9726" width="8.28515625" style="1" customWidth="1"/>
    <col min="9727" max="9958" width="9.140625" style="1" customWidth="1"/>
    <col min="9959" max="9959" width="2.85546875" style="1" customWidth="1"/>
    <col min="9960" max="9960" width="31.5703125" style="1" customWidth="1"/>
    <col min="9961" max="9961" width="8.140625" style="1" customWidth="1"/>
    <col min="9962" max="9962" width="7.28515625" style="1" customWidth="1"/>
    <col min="9963" max="9963" width="6.42578125" style="1" customWidth="1"/>
    <col min="9964" max="9964" width="6.28515625" style="1"/>
    <col min="9965" max="9965" width="2.85546875" style="1" customWidth="1"/>
    <col min="9966" max="9966" width="31.5703125" style="1" customWidth="1"/>
    <col min="9967" max="9967" width="8.140625" style="1" customWidth="1"/>
    <col min="9968" max="9968" width="7.28515625" style="1" customWidth="1"/>
    <col min="9969" max="9969" width="6.42578125" style="1" customWidth="1"/>
    <col min="9970" max="9970" width="6.28515625" style="1" customWidth="1"/>
    <col min="9971" max="9972" width="7.5703125" style="1" customWidth="1"/>
    <col min="9973" max="9974" width="7.140625" style="1" customWidth="1"/>
    <col min="9975" max="9975" width="7.42578125" style="1" customWidth="1"/>
    <col min="9976" max="9976" width="7.28515625" style="1" customWidth="1"/>
    <col min="9977" max="9977" width="5.140625" style="1" customWidth="1"/>
    <col min="9978" max="9978" width="4.7109375" style="1" customWidth="1"/>
    <col min="9979" max="9979" width="8.140625" style="1" customWidth="1"/>
    <col min="9980" max="9980" width="8" style="1" customWidth="1"/>
    <col min="9981" max="9981" width="8.140625" style="1" customWidth="1"/>
    <col min="9982" max="9982" width="8.28515625" style="1" customWidth="1"/>
    <col min="9983" max="10214" width="9.140625" style="1" customWidth="1"/>
    <col min="10215" max="10215" width="2.85546875" style="1" customWidth="1"/>
    <col min="10216" max="10216" width="31.5703125" style="1" customWidth="1"/>
    <col min="10217" max="10217" width="8.140625" style="1" customWidth="1"/>
    <col min="10218" max="10218" width="7.28515625" style="1" customWidth="1"/>
    <col min="10219" max="10219" width="6.42578125" style="1" customWidth="1"/>
    <col min="10220" max="10220" width="6.28515625" style="1"/>
    <col min="10221" max="10221" width="2.85546875" style="1" customWidth="1"/>
    <col min="10222" max="10222" width="31.5703125" style="1" customWidth="1"/>
    <col min="10223" max="10223" width="8.140625" style="1" customWidth="1"/>
    <col min="10224" max="10224" width="7.28515625" style="1" customWidth="1"/>
    <col min="10225" max="10225" width="6.42578125" style="1" customWidth="1"/>
    <col min="10226" max="10226" width="6.28515625" style="1" customWidth="1"/>
    <col min="10227" max="10228" width="7.5703125" style="1" customWidth="1"/>
    <col min="10229" max="10230" width="7.140625" style="1" customWidth="1"/>
    <col min="10231" max="10231" width="7.42578125" style="1" customWidth="1"/>
    <col min="10232" max="10232" width="7.28515625" style="1" customWidth="1"/>
    <col min="10233" max="10233" width="5.140625" style="1" customWidth="1"/>
    <col min="10234" max="10234" width="4.7109375" style="1" customWidth="1"/>
    <col min="10235" max="10235" width="8.140625" style="1" customWidth="1"/>
    <col min="10236" max="10236" width="8" style="1" customWidth="1"/>
    <col min="10237" max="10237" width="8.140625" style="1" customWidth="1"/>
    <col min="10238" max="10238" width="8.28515625" style="1" customWidth="1"/>
    <col min="10239" max="10470" width="9.140625" style="1" customWidth="1"/>
    <col min="10471" max="10471" width="2.85546875" style="1" customWidth="1"/>
    <col min="10472" max="10472" width="31.5703125" style="1" customWidth="1"/>
    <col min="10473" max="10473" width="8.140625" style="1" customWidth="1"/>
    <col min="10474" max="10474" width="7.28515625" style="1" customWidth="1"/>
    <col min="10475" max="10475" width="6.42578125" style="1" customWidth="1"/>
    <col min="10476" max="10476" width="6.28515625" style="1"/>
    <col min="10477" max="10477" width="2.85546875" style="1" customWidth="1"/>
    <col min="10478" max="10478" width="31.5703125" style="1" customWidth="1"/>
    <col min="10479" max="10479" width="8.140625" style="1" customWidth="1"/>
    <col min="10480" max="10480" width="7.28515625" style="1" customWidth="1"/>
    <col min="10481" max="10481" width="6.42578125" style="1" customWidth="1"/>
    <col min="10482" max="10482" width="6.28515625" style="1" customWidth="1"/>
    <col min="10483" max="10484" width="7.5703125" style="1" customWidth="1"/>
    <col min="10485" max="10486" width="7.140625" style="1" customWidth="1"/>
    <col min="10487" max="10487" width="7.42578125" style="1" customWidth="1"/>
    <col min="10488" max="10488" width="7.28515625" style="1" customWidth="1"/>
    <col min="10489" max="10489" width="5.140625" style="1" customWidth="1"/>
    <col min="10490" max="10490" width="4.7109375" style="1" customWidth="1"/>
    <col min="10491" max="10491" width="8.140625" style="1" customWidth="1"/>
    <col min="10492" max="10492" width="8" style="1" customWidth="1"/>
    <col min="10493" max="10493" width="8.140625" style="1" customWidth="1"/>
    <col min="10494" max="10494" width="8.28515625" style="1" customWidth="1"/>
    <col min="10495" max="10726" width="9.140625" style="1" customWidth="1"/>
    <col min="10727" max="10727" width="2.85546875" style="1" customWidth="1"/>
    <col min="10728" max="10728" width="31.5703125" style="1" customWidth="1"/>
    <col min="10729" max="10729" width="8.140625" style="1" customWidth="1"/>
    <col min="10730" max="10730" width="7.28515625" style="1" customWidth="1"/>
    <col min="10731" max="10731" width="6.42578125" style="1" customWidth="1"/>
    <col min="10732" max="10732" width="6.28515625" style="1"/>
    <col min="10733" max="10733" width="2.85546875" style="1" customWidth="1"/>
    <col min="10734" max="10734" width="31.5703125" style="1" customWidth="1"/>
    <col min="10735" max="10735" width="8.140625" style="1" customWidth="1"/>
    <col min="10736" max="10736" width="7.28515625" style="1" customWidth="1"/>
    <col min="10737" max="10737" width="6.42578125" style="1" customWidth="1"/>
    <col min="10738" max="10738" width="6.28515625" style="1" customWidth="1"/>
    <col min="10739" max="10740" width="7.5703125" style="1" customWidth="1"/>
    <col min="10741" max="10742" width="7.140625" style="1" customWidth="1"/>
    <col min="10743" max="10743" width="7.42578125" style="1" customWidth="1"/>
    <col min="10744" max="10744" width="7.28515625" style="1" customWidth="1"/>
    <col min="10745" max="10745" width="5.140625" style="1" customWidth="1"/>
    <col min="10746" max="10746" width="4.7109375" style="1" customWidth="1"/>
    <col min="10747" max="10747" width="8.140625" style="1" customWidth="1"/>
    <col min="10748" max="10748" width="8" style="1" customWidth="1"/>
    <col min="10749" max="10749" width="8.140625" style="1" customWidth="1"/>
    <col min="10750" max="10750" width="8.28515625" style="1" customWidth="1"/>
    <col min="10751" max="10982" width="9.140625" style="1" customWidth="1"/>
    <col min="10983" max="10983" width="2.85546875" style="1" customWidth="1"/>
    <col min="10984" max="10984" width="31.5703125" style="1" customWidth="1"/>
    <col min="10985" max="10985" width="8.140625" style="1" customWidth="1"/>
    <col min="10986" max="10986" width="7.28515625" style="1" customWidth="1"/>
    <col min="10987" max="10987" width="6.42578125" style="1" customWidth="1"/>
    <col min="10988" max="10988" width="6.28515625" style="1"/>
    <col min="10989" max="10989" width="2.85546875" style="1" customWidth="1"/>
    <col min="10990" max="10990" width="31.5703125" style="1" customWidth="1"/>
    <col min="10991" max="10991" width="8.140625" style="1" customWidth="1"/>
    <col min="10992" max="10992" width="7.28515625" style="1" customWidth="1"/>
    <col min="10993" max="10993" width="6.42578125" style="1" customWidth="1"/>
    <col min="10994" max="10994" width="6.28515625" style="1" customWidth="1"/>
    <col min="10995" max="10996" width="7.5703125" style="1" customWidth="1"/>
    <col min="10997" max="10998" width="7.140625" style="1" customWidth="1"/>
    <col min="10999" max="10999" width="7.42578125" style="1" customWidth="1"/>
    <col min="11000" max="11000" width="7.28515625" style="1" customWidth="1"/>
    <col min="11001" max="11001" width="5.140625" style="1" customWidth="1"/>
    <col min="11002" max="11002" width="4.7109375" style="1" customWidth="1"/>
    <col min="11003" max="11003" width="8.140625" style="1" customWidth="1"/>
    <col min="11004" max="11004" width="8" style="1" customWidth="1"/>
    <col min="11005" max="11005" width="8.140625" style="1" customWidth="1"/>
    <col min="11006" max="11006" width="8.28515625" style="1" customWidth="1"/>
    <col min="11007" max="11238" width="9.140625" style="1" customWidth="1"/>
    <col min="11239" max="11239" width="2.85546875" style="1" customWidth="1"/>
    <col min="11240" max="11240" width="31.5703125" style="1" customWidth="1"/>
    <col min="11241" max="11241" width="8.140625" style="1" customWidth="1"/>
    <col min="11242" max="11242" width="7.28515625" style="1" customWidth="1"/>
    <col min="11243" max="11243" width="6.42578125" style="1" customWidth="1"/>
    <col min="11244" max="11244" width="6.28515625" style="1"/>
    <col min="11245" max="11245" width="2.85546875" style="1" customWidth="1"/>
    <col min="11246" max="11246" width="31.5703125" style="1" customWidth="1"/>
    <col min="11247" max="11247" width="8.140625" style="1" customWidth="1"/>
    <col min="11248" max="11248" width="7.28515625" style="1" customWidth="1"/>
    <col min="11249" max="11249" width="6.42578125" style="1" customWidth="1"/>
    <col min="11250" max="11250" width="6.28515625" style="1" customWidth="1"/>
    <col min="11251" max="11252" width="7.5703125" style="1" customWidth="1"/>
    <col min="11253" max="11254" width="7.140625" style="1" customWidth="1"/>
    <col min="11255" max="11255" width="7.42578125" style="1" customWidth="1"/>
    <col min="11256" max="11256" width="7.28515625" style="1" customWidth="1"/>
    <col min="11257" max="11257" width="5.140625" style="1" customWidth="1"/>
    <col min="11258" max="11258" width="4.7109375" style="1" customWidth="1"/>
    <col min="11259" max="11259" width="8.140625" style="1" customWidth="1"/>
    <col min="11260" max="11260" width="8" style="1" customWidth="1"/>
    <col min="11261" max="11261" width="8.140625" style="1" customWidth="1"/>
    <col min="11262" max="11262" width="8.28515625" style="1" customWidth="1"/>
    <col min="11263" max="11494" width="9.140625" style="1" customWidth="1"/>
    <col min="11495" max="11495" width="2.85546875" style="1" customWidth="1"/>
    <col min="11496" max="11496" width="31.5703125" style="1" customWidth="1"/>
    <col min="11497" max="11497" width="8.140625" style="1" customWidth="1"/>
    <col min="11498" max="11498" width="7.28515625" style="1" customWidth="1"/>
    <col min="11499" max="11499" width="6.42578125" style="1" customWidth="1"/>
    <col min="11500" max="11500" width="6.28515625" style="1"/>
    <col min="11501" max="11501" width="2.85546875" style="1" customWidth="1"/>
    <col min="11502" max="11502" width="31.5703125" style="1" customWidth="1"/>
    <col min="11503" max="11503" width="8.140625" style="1" customWidth="1"/>
    <col min="11504" max="11504" width="7.28515625" style="1" customWidth="1"/>
    <col min="11505" max="11505" width="6.42578125" style="1" customWidth="1"/>
    <col min="11506" max="11506" width="6.28515625" style="1" customWidth="1"/>
    <col min="11507" max="11508" width="7.5703125" style="1" customWidth="1"/>
    <col min="11509" max="11510" width="7.140625" style="1" customWidth="1"/>
    <col min="11511" max="11511" width="7.42578125" style="1" customWidth="1"/>
    <col min="11512" max="11512" width="7.28515625" style="1" customWidth="1"/>
    <col min="11513" max="11513" width="5.140625" style="1" customWidth="1"/>
    <col min="11514" max="11514" width="4.7109375" style="1" customWidth="1"/>
    <col min="11515" max="11515" width="8.140625" style="1" customWidth="1"/>
    <col min="11516" max="11516" width="8" style="1" customWidth="1"/>
    <col min="11517" max="11517" width="8.140625" style="1" customWidth="1"/>
    <col min="11518" max="11518" width="8.28515625" style="1" customWidth="1"/>
    <col min="11519" max="11750" width="9.140625" style="1" customWidth="1"/>
    <col min="11751" max="11751" width="2.85546875" style="1" customWidth="1"/>
    <col min="11752" max="11752" width="31.5703125" style="1" customWidth="1"/>
    <col min="11753" max="11753" width="8.140625" style="1" customWidth="1"/>
    <col min="11754" max="11754" width="7.28515625" style="1" customWidth="1"/>
    <col min="11755" max="11755" width="6.42578125" style="1" customWidth="1"/>
    <col min="11756" max="11756" width="6.28515625" style="1"/>
    <col min="11757" max="11757" width="2.85546875" style="1" customWidth="1"/>
    <col min="11758" max="11758" width="31.5703125" style="1" customWidth="1"/>
    <col min="11759" max="11759" width="8.140625" style="1" customWidth="1"/>
    <col min="11760" max="11760" width="7.28515625" style="1" customWidth="1"/>
    <col min="11761" max="11761" width="6.42578125" style="1" customWidth="1"/>
    <col min="11762" max="11762" width="6.28515625" style="1" customWidth="1"/>
    <col min="11763" max="11764" width="7.5703125" style="1" customWidth="1"/>
    <col min="11765" max="11766" width="7.140625" style="1" customWidth="1"/>
    <col min="11767" max="11767" width="7.42578125" style="1" customWidth="1"/>
    <col min="11768" max="11768" width="7.28515625" style="1" customWidth="1"/>
    <col min="11769" max="11769" width="5.140625" style="1" customWidth="1"/>
    <col min="11770" max="11770" width="4.7109375" style="1" customWidth="1"/>
    <col min="11771" max="11771" width="8.140625" style="1" customWidth="1"/>
    <col min="11772" max="11772" width="8" style="1" customWidth="1"/>
    <col min="11773" max="11773" width="8.140625" style="1" customWidth="1"/>
    <col min="11774" max="11774" width="8.28515625" style="1" customWidth="1"/>
    <col min="11775" max="12006" width="9.140625" style="1" customWidth="1"/>
    <col min="12007" max="12007" width="2.85546875" style="1" customWidth="1"/>
    <col min="12008" max="12008" width="31.5703125" style="1" customWidth="1"/>
    <col min="12009" max="12009" width="8.140625" style="1" customWidth="1"/>
    <col min="12010" max="12010" width="7.28515625" style="1" customWidth="1"/>
    <col min="12011" max="12011" width="6.42578125" style="1" customWidth="1"/>
    <col min="12012" max="12012" width="6.28515625" style="1"/>
    <col min="12013" max="12013" width="2.85546875" style="1" customWidth="1"/>
    <col min="12014" max="12014" width="31.5703125" style="1" customWidth="1"/>
    <col min="12015" max="12015" width="8.140625" style="1" customWidth="1"/>
    <col min="12016" max="12016" width="7.28515625" style="1" customWidth="1"/>
    <col min="12017" max="12017" width="6.42578125" style="1" customWidth="1"/>
    <col min="12018" max="12018" width="6.28515625" style="1" customWidth="1"/>
    <col min="12019" max="12020" width="7.5703125" style="1" customWidth="1"/>
    <col min="12021" max="12022" width="7.140625" style="1" customWidth="1"/>
    <col min="12023" max="12023" width="7.42578125" style="1" customWidth="1"/>
    <col min="12024" max="12024" width="7.28515625" style="1" customWidth="1"/>
    <col min="12025" max="12025" width="5.140625" style="1" customWidth="1"/>
    <col min="12026" max="12026" width="4.7109375" style="1" customWidth="1"/>
    <col min="12027" max="12027" width="8.140625" style="1" customWidth="1"/>
    <col min="12028" max="12028" width="8" style="1" customWidth="1"/>
    <col min="12029" max="12029" width="8.140625" style="1" customWidth="1"/>
    <col min="12030" max="12030" width="8.28515625" style="1" customWidth="1"/>
    <col min="12031" max="12262" width="9.140625" style="1" customWidth="1"/>
    <col min="12263" max="12263" width="2.85546875" style="1" customWidth="1"/>
    <col min="12264" max="12264" width="31.5703125" style="1" customWidth="1"/>
    <col min="12265" max="12265" width="8.140625" style="1" customWidth="1"/>
    <col min="12266" max="12266" width="7.28515625" style="1" customWidth="1"/>
    <col min="12267" max="12267" width="6.42578125" style="1" customWidth="1"/>
    <col min="12268" max="12268" width="6.28515625" style="1"/>
    <col min="12269" max="12269" width="2.85546875" style="1" customWidth="1"/>
    <col min="12270" max="12270" width="31.5703125" style="1" customWidth="1"/>
    <col min="12271" max="12271" width="8.140625" style="1" customWidth="1"/>
    <col min="12272" max="12272" width="7.28515625" style="1" customWidth="1"/>
    <col min="12273" max="12273" width="6.42578125" style="1" customWidth="1"/>
    <col min="12274" max="12274" width="6.28515625" style="1" customWidth="1"/>
    <col min="12275" max="12276" width="7.5703125" style="1" customWidth="1"/>
    <col min="12277" max="12278" width="7.140625" style="1" customWidth="1"/>
    <col min="12279" max="12279" width="7.42578125" style="1" customWidth="1"/>
    <col min="12280" max="12280" width="7.28515625" style="1" customWidth="1"/>
    <col min="12281" max="12281" width="5.140625" style="1" customWidth="1"/>
    <col min="12282" max="12282" width="4.7109375" style="1" customWidth="1"/>
    <col min="12283" max="12283" width="8.140625" style="1" customWidth="1"/>
    <col min="12284" max="12284" width="8" style="1" customWidth="1"/>
    <col min="12285" max="12285" width="8.140625" style="1" customWidth="1"/>
    <col min="12286" max="12286" width="8.28515625" style="1" customWidth="1"/>
    <col min="12287" max="12518" width="9.140625" style="1" customWidth="1"/>
    <col min="12519" max="12519" width="2.85546875" style="1" customWidth="1"/>
    <col min="12520" max="12520" width="31.5703125" style="1" customWidth="1"/>
    <col min="12521" max="12521" width="8.140625" style="1" customWidth="1"/>
    <col min="12522" max="12522" width="7.28515625" style="1" customWidth="1"/>
    <col min="12523" max="12523" width="6.42578125" style="1" customWidth="1"/>
    <col min="12524" max="12524" width="6.28515625" style="1"/>
    <col min="12525" max="12525" width="2.85546875" style="1" customWidth="1"/>
    <col min="12526" max="12526" width="31.5703125" style="1" customWidth="1"/>
    <col min="12527" max="12527" width="8.140625" style="1" customWidth="1"/>
    <col min="12528" max="12528" width="7.28515625" style="1" customWidth="1"/>
    <col min="12529" max="12529" width="6.42578125" style="1" customWidth="1"/>
    <col min="12530" max="12530" width="6.28515625" style="1" customWidth="1"/>
    <col min="12531" max="12532" width="7.5703125" style="1" customWidth="1"/>
    <col min="12533" max="12534" width="7.140625" style="1" customWidth="1"/>
    <col min="12535" max="12535" width="7.42578125" style="1" customWidth="1"/>
    <col min="12536" max="12536" width="7.28515625" style="1" customWidth="1"/>
    <col min="12537" max="12537" width="5.140625" style="1" customWidth="1"/>
    <col min="12538" max="12538" width="4.7109375" style="1" customWidth="1"/>
    <col min="12539" max="12539" width="8.140625" style="1" customWidth="1"/>
    <col min="12540" max="12540" width="8" style="1" customWidth="1"/>
    <col min="12541" max="12541" width="8.140625" style="1" customWidth="1"/>
    <col min="12542" max="12542" width="8.28515625" style="1" customWidth="1"/>
    <col min="12543" max="12774" width="9.140625" style="1" customWidth="1"/>
    <col min="12775" max="12775" width="2.85546875" style="1" customWidth="1"/>
    <col min="12776" max="12776" width="31.5703125" style="1" customWidth="1"/>
    <col min="12777" max="12777" width="8.140625" style="1" customWidth="1"/>
    <col min="12778" max="12778" width="7.28515625" style="1" customWidth="1"/>
    <col min="12779" max="12779" width="6.42578125" style="1" customWidth="1"/>
    <col min="12780" max="12780" width="6.28515625" style="1"/>
    <col min="12781" max="12781" width="2.85546875" style="1" customWidth="1"/>
    <col min="12782" max="12782" width="31.5703125" style="1" customWidth="1"/>
    <col min="12783" max="12783" width="8.140625" style="1" customWidth="1"/>
    <col min="12784" max="12784" width="7.28515625" style="1" customWidth="1"/>
    <col min="12785" max="12785" width="6.42578125" style="1" customWidth="1"/>
    <col min="12786" max="12786" width="6.28515625" style="1" customWidth="1"/>
    <col min="12787" max="12788" width="7.5703125" style="1" customWidth="1"/>
    <col min="12789" max="12790" width="7.140625" style="1" customWidth="1"/>
    <col min="12791" max="12791" width="7.42578125" style="1" customWidth="1"/>
    <col min="12792" max="12792" width="7.28515625" style="1" customWidth="1"/>
    <col min="12793" max="12793" width="5.140625" style="1" customWidth="1"/>
    <col min="12794" max="12794" width="4.7109375" style="1" customWidth="1"/>
    <col min="12795" max="12795" width="8.140625" style="1" customWidth="1"/>
    <col min="12796" max="12796" width="8" style="1" customWidth="1"/>
    <col min="12797" max="12797" width="8.140625" style="1" customWidth="1"/>
    <col min="12798" max="12798" width="8.28515625" style="1" customWidth="1"/>
    <col min="12799" max="13030" width="9.140625" style="1" customWidth="1"/>
    <col min="13031" max="13031" width="2.85546875" style="1" customWidth="1"/>
    <col min="13032" max="13032" width="31.5703125" style="1" customWidth="1"/>
    <col min="13033" max="13033" width="8.140625" style="1" customWidth="1"/>
    <col min="13034" max="13034" width="7.28515625" style="1" customWidth="1"/>
    <col min="13035" max="13035" width="6.42578125" style="1" customWidth="1"/>
    <col min="13036" max="13036" width="6.28515625" style="1"/>
    <col min="13037" max="13037" width="2.85546875" style="1" customWidth="1"/>
    <col min="13038" max="13038" width="31.5703125" style="1" customWidth="1"/>
    <col min="13039" max="13039" width="8.140625" style="1" customWidth="1"/>
    <col min="13040" max="13040" width="7.28515625" style="1" customWidth="1"/>
    <col min="13041" max="13041" width="6.42578125" style="1" customWidth="1"/>
    <col min="13042" max="13042" width="6.28515625" style="1" customWidth="1"/>
    <col min="13043" max="13044" width="7.5703125" style="1" customWidth="1"/>
    <col min="13045" max="13046" width="7.140625" style="1" customWidth="1"/>
    <col min="13047" max="13047" width="7.42578125" style="1" customWidth="1"/>
    <col min="13048" max="13048" width="7.28515625" style="1" customWidth="1"/>
    <col min="13049" max="13049" width="5.140625" style="1" customWidth="1"/>
    <col min="13050" max="13050" width="4.7109375" style="1" customWidth="1"/>
    <col min="13051" max="13051" width="8.140625" style="1" customWidth="1"/>
    <col min="13052" max="13052" width="8" style="1" customWidth="1"/>
    <col min="13053" max="13053" width="8.140625" style="1" customWidth="1"/>
    <col min="13054" max="13054" width="8.28515625" style="1" customWidth="1"/>
    <col min="13055" max="13286" width="9.140625" style="1" customWidth="1"/>
    <col min="13287" max="13287" width="2.85546875" style="1" customWidth="1"/>
    <col min="13288" max="13288" width="31.5703125" style="1" customWidth="1"/>
    <col min="13289" max="13289" width="8.140625" style="1" customWidth="1"/>
    <col min="13290" max="13290" width="7.28515625" style="1" customWidth="1"/>
    <col min="13291" max="13291" width="6.42578125" style="1" customWidth="1"/>
    <col min="13292" max="13292" width="6.28515625" style="1"/>
    <col min="13293" max="13293" width="2.85546875" style="1" customWidth="1"/>
    <col min="13294" max="13294" width="31.5703125" style="1" customWidth="1"/>
    <col min="13295" max="13295" width="8.140625" style="1" customWidth="1"/>
    <col min="13296" max="13296" width="7.28515625" style="1" customWidth="1"/>
    <col min="13297" max="13297" width="6.42578125" style="1" customWidth="1"/>
    <col min="13298" max="13298" width="6.28515625" style="1" customWidth="1"/>
    <col min="13299" max="13300" width="7.5703125" style="1" customWidth="1"/>
    <col min="13301" max="13302" width="7.140625" style="1" customWidth="1"/>
    <col min="13303" max="13303" width="7.42578125" style="1" customWidth="1"/>
    <col min="13304" max="13304" width="7.28515625" style="1" customWidth="1"/>
    <col min="13305" max="13305" width="5.140625" style="1" customWidth="1"/>
    <col min="13306" max="13306" width="4.7109375" style="1" customWidth="1"/>
    <col min="13307" max="13307" width="8.140625" style="1" customWidth="1"/>
    <col min="13308" max="13308" width="8" style="1" customWidth="1"/>
    <col min="13309" max="13309" width="8.140625" style="1" customWidth="1"/>
    <col min="13310" max="13310" width="8.28515625" style="1" customWidth="1"/>
    <col min="13311" max="13542" width="9.140625" style="1" customWidth="1"/>
    <col min="13543" max="13543" width="2.85546875" style="1" customWidth="1"/>
    <col min="13544" max="13544" width="31.5703125" style="1" customWidth="1"/>
    <col min="13545" max="13545" width="8.140625" style="1" customWidth="1"/>
    <col min="13546" max="13546" width="7.28515625" style="1" customWidth="1"/>
    <col min="13547" max="13547" width="6.42578125" style="1" customWidth="1"/>
    <col min="13548" max="13548" width="6.28515625" style="1"/>
    <col min="13549" max="13549" width="2.85546875" style="1" customWidth="1"/>
    <col min="13550" max="13550" width="31.5703125" style="1" customWidth="1"/>
    <col min="13551" max="13551" width="8.140625" style="1" customWidth="1"/>
    <col min="13552" max="13552" width="7.28515625" style="1" customWidth="1"/>
    <col min="13553" max="13553" width="6.42578125" style="1" customWidth="1"/>
    <col min="13554" max="13554" width="6.28515625" style="1" customWidth="1"/>
    <col min="13555" max="13556" width="7.5703125" style="1" customWidth="1"/>
    <col min="13557" max="13558" width="7.140625" style="1" customWidth="1"/>
    <col min="13559" max="13559" width="7.42578125" style="1" customWidth="1"/>
    <col min="13560" max="13560" width="7.28515625" style="1" customWidth="1"/>
    <col min="13561" max="13561" width="5.140625" style="1" customWidth="1"/>
    <col min="13562" max="13562" width="4.7109375" style="1" customWidth="1"/>
    <col min="13563" max="13563" width="8.140625" style="1" customWidth="1"/>
    <col min="13564" max="13564" width="8" style="1" customWidth="1"/>
    <col min="13565" max="13565" width="8.140625" style="1" customWidth="1"/>
    <col min="13566" max="13566" width="8.28515625" style="1" customWidth="1"/>
    <col min="13567" max="13798" width="9.140625" style="1" customWidth="1"/>
    <col min="13799" max="13799" width="2.85546875" style="1" customWidth="1"/>
    <col min="13800" max="13800" width="31.5703125" style="1" customWidth="1"/>
    <col min="13801" max="13801" width="8.140625" style="1" customWidth="1"/>
    <col min="13802" max="13802" width="7.28515625" style="1" customWidth="1"/>
    <col min="13803" max="13803" width="6.42578125" style="1" customWidth="1"/>
    <col min="13804" max="13804" width="6.28515625" style="1"/>
    <col min="13805" max="13805" width="2.85546875" style="1" customWidth="1"/>
    <col min="13806" max="13806" width="31.5703125" style="1" customWidth="1"/>
    <col min="13807" max="13807" width="8.140625" style="1" customWidth="1"/>
    <col min="13808" max="13808" width="7.28515625" style="1" customWidth="1"/>
    <col min="13809" max="13809" width="6.42578125" style="1" customWidth="1"/>
    <col min="13810" max="13810" width="6.28515625" style="1" customWidth="1"/>
    <col min="13811" max="13812" width="7.5703125" style="1" customWidth="1"/>
    <col min="13813" max="13814" width="7.140625" style="1" customWidth="1"/>
    <col min="13815" max="13815" width="7.42578125" style="1" customWidth="1"/>
    <col min="13816" max="13816" width="7.28515625" style="1" customWidth="1"/>
    <col min="13817" max="13817" width="5.140625" style="1" customWidth="1"/>
    <col min="13818" max="13818" width="4.7109375" style="1" customWidth="1"/>
    <col min="13819" max="13819" width="8.140625" style="1" customWidth="1"/>
    <col min="13820" max="13820" width="8" style="1" customWidth="1"/>
    <col min="13821" max="13821" width="8.140625" style="1" customWidth="1"/>
    <col min="13822" max="13822" width="8.28515625" style="1" customWidth="1"/>
    <col min="13823" max="14054" width="9.140625" style="1" customWidth="1"/>
    <col min="14055" max="14055" width="2.85546875" style="1" customWidth="1"/>
    <col min="14056" max="14056" width="31.5703125" style="1" customWidth="1"/>
    <col min="14057" max="14057" width="8.140625" style="1" customWidth="1"/>
    <col min="14058" max="14058" width="7.28515625" style="1" customWidth="1"/>
    <col min="14059" max="14059" width="6.42578125" style="1" customWidth="1"/>
    <col min="14060" max="14060" width="6.28515625" style="1"/>
    <col min="14061" max="14061" width="2.85546875" style="1" customWidth="1"/>
    <col min="14062" max="14062" width="31.5703125" style="1" customWidth="1"/>
    <col min="14063" max="14063" width="8.140625" style="1" customWidth="1"/>
    <col min="14064" max="14064" width="7.28515625" style="1" customWidth="1"/>
    <col min="14065" max="14065" width="6.42578125" style="1" customWidth="1"/>
    <col min="14066" max="14066" width="6.28515625" style="1" customWidth="1"/>
    <col min="14067" max="14068" width="7.5703125" style="1" customWidth="1"/>
    <col min="14069" max="14070" width="7.140625" style="1" customWidth="1"/>
    <col min="14071" max="14071" width="7.42578125" style="1" customWidth="1"/>
    <col min="14072" max="14072" width="7.28515625" style="1" customWidth="1"/>
    <col min="14073" max="14073" width="5.140625" style="1" customWidth="1"/>
    <col min="14074" max="14074" width="4.7109375" style="1" customWidth="1"/>
    <col min="14075" max="14075" width="8.140625" style="1" customWidth="1"/>
    <col min="14076" max="14076" width="8" style="1" customWidth="1"/>
    <col min="14077" max="14077" width="8.140625" style="1" customWidth="1"/>
    <col min="14078" max="14078" width="8.28515625" style="1" customWidth="1"/>
    <col min="14079" max="14310" width="9.140625" style="1" customWidth="1"/>
    <col min="14311" max="14311" width="2.85546875" style="1" customWidth="1"/>
    <col min="14312" max="14312" width="31.5703125" style="1" customWidth="1"/>
    <col min="14313" max="14313" width="8.140625" style="1" customWidth="1"/>
    <col min="14314" max="14314" width="7.28515625" style="1" customWidth="1"/>
    <col min="14315" max="14315" width="6.42578125" style="1" customWidth="1"/>
    <col min="14316" max="14316" width="6.28515625" style="1"/>
    <col min="14317" max="14317" width="2.85546875" style="1" customWidth="1"/>
    <col min="14318" max="14318" width="31.5703125" style="1" customWidth="1"/>
    <col min="14319" max="14319" width="8.140625" style="1" customWidth="1"/>
    <col min="14320" max="14320" width="7.28515625" style="1" customWidth="1"/>
    <col min="14321" max="14321" width="6.42578125" style="1" customWidth="1"/>
    <col min="14322" max="14322" width="6.28515625" style="1" customWidth="1"/>
    <col min="14323" max="14324" width="7.5703125" style="1" customWidth="1"/>
    <col min="14325" max="14326" width="7.140625" style="1" customWidth="1"/>
    <col min="14327" max="14327" width="7.42578125" style="1" customWidth="1"/>
    <col min="14328" max="14328" width="7.28515625" style="1" customWidth="1"/>
    <col min="14329" max="14329" width="5.140625" style="1" customWidth="1"/>
    <col min="14330" max="14330" width="4.7109375" style="1" customWidth="1"/>
    <col min="14331" max="14331" width="8.140625" style="1" customWidth="1"/>
    <col min="14332" max="14332" width="8" style="1" customWidth="1"/>
    <col min="14333" max="14333" width="8.140625" style="1" customWidth="1"/>
    <col min="14334" max="14334" width="8.28515625" style="1" customWidth="1"/>
    <col min="14335" max="14566" width="9.140625" style="1" customWidth="1"/>
    <col min="14567" max="14567" width="2.85546875" style="1" customWidth="1"/>
    <col min="14568" max="14568" width="31.5703125" style="1" customWidth="1"/>
    <col min="14569" max="14569" width="8.140625" style="1" customWidth="1"/>
    <col min="14570" max="14570" width="7.28515625" style="1" customWidth="1"/>
    <col min="14571" max="14571" width="6.42578125" style="1" customWidth="1"/>
    <col min="14572" max="14572" width="6.28515625" style="1"/>
    <col min="14573" max="14573" width="2.85546875" style="1" customWidth="1"/>
    <col min="14574" max="14574" width="31.5703125" style="1" customWidth="1"/>
    <col min="14575" max="14575" width="8.140625" style="1" customWidth="1"/>
    <col min="14576" max="14576" width="7.28515625" style="1" customWidth="1"/>
    <col min="14577" max="14577" width="6.42578125" style="1" customWidth="1"/>
    <col min="14578" max="14578" width="6.28515625" style="1" customWidth="1"/>
    <col min="14579" max="14580" width="7.5703125" style="1" customWidth="1"/>
    <col min="14581" max="14582" width="7.140625" style="1" customWidth="1"/>
    <col min="14583" max="14583" width="7.42578125" style="1" customWidth="1"/>
    <col min="14584" max="14584" width="7.28515625" style="1" customWidth="1"/>
    <col min="14585" max="14585" width="5.140625" style="1" customWidth="1"/>
    <col min="14586" max="14586" width="4.7109375" style="1" customWidth="1"/>
    <col min="14587" max="14587" width="8.140625" style="1" customWidth="1"/>
    <col min="14588" max="14588" width="8" style="1" customWidth="1"/>
    <col min="14589" max="14589" width="8.140625" style="1" customWidth="1"/>
    <col min="14590" max="14590" width="8.28515625" style="1" customWidth="1"/>
    <col min="14591" max="14822" width="9.140625" style="1" customWidth="1"/>
    <col min="14823" max="14823" width="2.85546875" style="1" customWidth="1"/>
    <col min="14824" max="14824" width="31.5703125" style="1" customWidth="1"/>
    <col min="14825" max="14825" width="8.140625" style="1" customWidth="1"/>
    <col min="14826" max="14826" width="7.28515625" style="1" customWidth="1"/>
    <col min="14827" max="14827" width="6.42578125" style="1" customWidth="1"/>
    <col min="14828" max="14828" width="6.28515625" style="1"/>
    <col min="14829" max="14829" width="2.85546875" style="1" customWidth="1"/>
    <col min="14830" max="14830" width="31.5703125" style="1" customWidth="1"/>
    <col min="14831" max="14831" width="8.140625" style="1" customWidth="1"/>
    <col min="14832" max="14832" width="7.28515625" style="1" customWidth="1"/>
    <col min="14833" max="14833" width="6.42578125" style="1" customWidth="1"/>
    <col min="14834" max="14834" width="6.28515625" style="1" customWidth="1"/>
    <col min="14835" max="14836" width="7.5703125" style="1" customWidth="1"/>
    <col min="14837" max="14838" width="7.140625" style="1" customWidth="1"/>
    <col min="14839" max="14839" width="7.42578125" style="1" customWidth="1"/>
    <col min="14840" max="14840" width="7.28515625" style="1" customWidth="1"/>
    <col min="14841" max="14841" width="5.140625" style="1" customWidth="1"/>
    <col min="14842" max="14842" width="4.7109375" style="1" customWidth="1"/>
    <col min="14843" max="14843" width="8.140625" style="1" customWidth="1"/>
    <col min="14844" max="14844" width="8" style="1" customWidth="1"/>
    <col min="14845" max="14845" width="8.140625" style="1" customWidth="1"/>
    <col min="14846" max="14846" width="8.28515625" style="1" customWidth="1"/>
    <col min="14847" max="15078" width="9.140625" style="1" customWidth="1"/>
    <col min="15079" max="15079" width="2.85546875" style="1" customWidth="1"/>
    <col min="15080" max="15080" width="31.5703125" style="1" customWidth="1"/>
    <col min="15081" max="15081" width="8.140625" style="1" customWidth="1"/>
    <col min="15082" max="15082" width="7.28515625" style="1" customWidth="1"/>
    <col min="15083" max="15083" width="6.42578125" style="1" customWidth="1"/>
    <col min="15084" max="15084" width="6.28515625" style="1"/>
    <col min="15085" max="15085" width="2.85546875" style="1" customWidth="1"/>
    <col min="15086" max="15086" width="31.5703125" style="1" customWidth="1"/>
    <col min="15087" max="15087" width="8.140625" style="1" customWidth="1"/>
    <col min="15088" max="15088" width="7.28515625" style="1" customWidth="1"/>
    <col min="15089" max="15089" width="6.42578125" style="1" customWidth="1"/>
    <col min="15090" max="15090" width="6.28515625" style="1" customWidth="1"/>
    <col min="15091" max="15092" width="7.5703125" style="1" customWidth="1"/>
    <col min="15093" max="15094" width="7.140625" style="1" customWidth="1"/>
    <col min="15095" max="15095" width="7.42578125" style="1" customWidth="1"/>
    <col min="15096" max="15096" width="7.28515625" style="1" customWidth="1"/>
    <col min="15097" max="15097" width="5.140625" style="1" customWidth="1"/>
    <col min="15098" max="15098" width="4.7109375" style="1" customWidth="1"/>
    <col min="15099" max="15099" width="8.140625" style="1" customWidth="1"/>
    <col min="15100" max="15100" width="8" style="1" customWidth="1"/>
    <col min="15101" max="15101" width="8.140625" style="1" customWidth="1"/>
    <col min="15102" max="15102" width="8.28515625" style="1" customWidth="1"/>
    <col min="15103" max="15334" width="9.140625" style="1" customWidth="1"/>
    <col min="15335" max="15335" width="2.85546875" style="1" customWidth="1"/>
    <col min="15336" max="15336" width="31.5703125" style="1" customWidth="1"/>
    <col min="15337" max="15337" width="8.140625" style="1" customWidth="1"/>
    <col min="15338" max="15338" width="7.28515625" style="1" customWidth="1"/>
    <col min="15339" max="15339" width="6.42578125" style="1" customWidth="1"/>
    <col min="15340" max="15340" width="6.28515625" style="1"/>
    <col min="15341" max="15341" width="2.85546875" style="1" customWidth="1"/>
    <col min="15342" max="15342" width="31.5703125" style="1" customWidth="1"/>
    <col min="15343" max="15343" width="8.140625" style="1" customWidth="1"/>
    <col min="15344" max="15344" width="7.28515625" style="1" customWidth="1"/>
    <col min="15345" max="15345" width="6.42578125" style="1" customWidth="1"/>
    <col min="15346" max="15346" width="6.28515625" style="1" customWidth="1"/>
    <col min="15347" max="15348" width="7.5703125" style="1" customWidth="1"/>
    <col min="15349" max="15350" width="7.140625" style="1" customWidth="1"/>
    <col min="15351" max="15351" width="7.42578125" style="1" customWidth="1"/>
    <col min="15352" max="15352" width="7.28515625" style="1" customWidth="1"/>
    <col min="15353" max="15353" width="5.140625" style="1" customWidth="1"/>
    <col min="15354" max="15354" width="4.7109375" style="1" customWidth="1"/>
    <col min="15355" max="15355" width="8.140625" style="1" customWidth="1"/>
    <col min="15356" max="15356" width="8" style="1" customWidth="1"/>
    <col min="15357" max="15357" width="8.140625" style="1" customWidth="1"/>
    <col min="15358" max="15358" width="8.28515625" style="1" customWidth="1"/>
    <col min="15359" max="15590" width="9.140625" style="1" customWidth="1"/>
    <col min="15591" max="15591" width="2.85546875" style="1" customWidth="1"/>
    <col min="15592" max="15592" width="31.5703125" style="1" customWidth="1"/>
    <col min="15593" max="15593" width="8.140625" style="1" customWidth="1"/>
    <col min="15594" max="15594" width="7.28515625" style="1" customWidth="1"/>
    <col min="15595" max="15595" width="6.42578125" style="1" customWidth="1"/>
    <col min="15596" max="15596" width="6.28515625" style="1"/>
    <col min="15597" max="15597" width="2.85546875" style="1" customWidth="1"/>
    <col min="15598" max="15598" width="31.5703125" style="1" customWidth="1"/>
    <col min="15599" max="15599" width="8.140625" style="1" customWidth="1"/>
    <col min="15600" max="15600" width="7.28515625" style="1" customWidth="1"/>
    <col min="15601" max="15601" width="6.42578125" style="1" customWidth="1"/>
    <col min="15602" max="15602" width="6.28515625" style="1" customWidth="1"/>
    <col min="15603" max="15604" width="7.5703125" style="1" customWidth="1"/>
    <col min="15605" max="15606" width="7.140625" style="1" customWidth="1"/>
    <col min="15607" max="15607" width="7.42578125" style="1" customWidth="1"/>
    <col min="15608" max="15608" width="7.28515625" style="1" customWidth="1"/>
    <col min="15609" max="15609" width="5.140625" style="1" customWidth="1"/>
    <col min="15610" max="15610" width="4.7109375" style="1" customWidth="1"/>
    <col min="15611" max="15611" width="8.140625" style="1" customWidth="1"/>
    <col min="15612" max="15612" width="8" style="1" customWidth="1"/>
    <col min="15613" max="15613" width="8.140625" style="1" customWidth="1"/>
    <col min="15614" max="15614" width="8.28515625" style="1" customWidth="1"/>
    <col min="15615" max="15846" width="9.140625" style="1" customWidth="1"/>
    <col min="15847" max="15847" width="2.85546875" style="1" customWidth="1"/>
    <col min="15848" max="15848" width="31.5703125" style="1" customWidth="1"/>
    <col min="15849" max="15849" width="8.140625" style="1" customWidth="1"/>
    <col min="15850" max="15850" width="7.28515625" style="1" customWidth="1"/>
    <col min="15851" max="15851" width="6.42578125" style="1" customWidth="1"/>
    <col min="15852" max="15852" width="6.28515625" style="1"/>
    <col min="15853" max="15853" width="2.85546875" style="1" customWidth="1"/>
    <col min="15854" max="15854" width="31.5703125" style="1" customWidth="1"/>
    <col min="15855" max="15855" width="8.140625" style="1" customWidth="1"/>
    <col min="15856" max="15856" width="7.28515625" style="1" customWidth="1"/>
    <col min="15857" max="15857" width="6.42578125" style="1" customWidth="1"/>
    <col min="15858" max="15858" width="6.28515625" style="1" customWidth="1"/>
    <col min="15859" max="15860" width="7.5703125" style="1" customWidth="1"/>
    <col min="15861" max="15862" width="7.140625" style="1" customWidth="1"/>
    <col min="15863" max="15863" width="7.42578125" style="1" customWidth="1"/>
    <col min="15864" max="15864" width="7.28515625" style="1" customWidth="1"/>
    <col min="15865" max="15865" width="5.140625" style="1" customWidth="1"/>
    <col min="15866" max="15866" width="4.7109375" style="1" customWidth="1"/>
    <col min="15867" max="15867" width="8.140625" style="1" customWidth="1"/>
    <col min="15868" max="15868" width="8" style="1" customWidth="1"/>
    <col min="15869" max="15869" width="8.140625" style="1" customWidth="1"/>
    <col min="15870" max="15870" width="8.28515625" style="1" customWidth="1"/>
    <col min="15871" max="16102" width="9.140625" style="1" customWidth="1"/>
    <col min="16103" max="16103" width="2.85546875" style="1" customWidth="1"/>
    <col min="16104" max="16104" width="31.5703125" style="1" customWidth="1"/>
    <col min="16105" max="16105" width="8.140625" style="1" customWidth="1"/>
    <col min="16106" max="16106" width="7.28515625" style="1" customWidth="1"/>
    <col min="16107" max="16107" width="6.42578125" style="1" customWidth="1"/>
    <col min="16108" max="16108" width="6.28515625" style="1"/>
    <col min="16109" max="16109" width="2.85546875" style="1" customWidth="1"/>
    <col min="16110" max="16110" width="31.5703125" style="1" customWidth="1"/>
    <col min="16111" max="16111" width="8.140625" style="1" customWidth="1"/>
    <col min="16112" max="16112" width="7.28515625" style="1" customWidth="1"/>
    <col min="16113" max="16113" width="6.42578125" style="1" customWidth="1"/>
    <col min="16114" max="16114" width="6.28515625" style="1" customWidth="1"/>
    <col min="16115" max="16116" width="7.5703125" style="1" customWidth="1"/>
    <col min="16117" max="16118" width="7.140625" style="1" customWidth="1"/>
    <col min="16119" max="16119" width="7.42578125" style="1" customWidth="1"/>
    <col min="16120" max="16120" width="7.28515625" style="1" customWidth="1"/>
    <col min="16121" max="16121" width="5.140625" style="1" customWidth="1"/>
    <col min="16122" max="16122" width="4.7109375" style="1" customWidth="1"/>
    <col min="16123" max="16123" width="8.140625" style="1" customWidth="1"/>
    <col min="16124" max="16124" width="8" style="1" customWidth="1"/>
    <col min="16125" max="16125" width="8.140625" style="1" customWidth="1"/>
    <col min="16126" max="16126" width="8.28515625" style="1" customWidth="1"/>
    <col min="16127" max="16358" width="9.140625" style="1" customWidth="1"/>
    <col min="16359" max="16359" width="2.85546875" style="1" customWidth="1"/>
    <col min="16360" max="16360" width="31.5703125" style="1" customWidth="1"/>
    <col min="16361" max="16361" width="8.140625" style="1" customWidth="1"/>
    <col min="16362" max="16362" width="7.28515625" style="1" customWidth="1"/>
    <col min="16363" max="16363" width="6.42578125" style="1" customWidth="1"/>
    <col min="16364" max="16384" width="6.28515625" style="1"/>
  </cols>
  <sheetData>
    <row r="1" spans="1:8" x14ac:dyDescent="0.25">
      <c r="F1" s="2" t="s">
        <v>0</v>
      </c>
    </row>
    <row r="2" spans="1:8" x14ac:dyDescent="0.25">
      <c r="F2" s="2" t="s">
        <v>1</v>
      </c>
    </row>
    <row r="3" spans="1:8" x14ac:dyDescent="0.25">
      <c r="F3" s="2" t="s">
        <v>2</v>
      </c>
    </row>
    <row r="4" spans="1:8" x14ac:dyDescent="0.25">
      <c r="F4" s="3" t="s">
        <v>3</v>
      </c>
    </row>
    <row r="6" spans="1:8" x14ac:dyDescent="0.25">
      <c r="A6" s="4" t="s">
        <v>4</v>
      </c>
      <c r="B6" s="4"/>
      <c r="C6" s="4"/>
      <c r="D6" s="4"/>
      <c r="E6" s="4"/>
      <c r="F6" s="4"/>
    </row>
    <row r="7" spans="1:8" ht="14.25" customHeight="1" x14ac:dyDescent="0.25">
      <c r="A7" s="4"/>
      <c r="B7" s="4"/>
      <c r="C7" s="4"/>
      <c r="D7" s="5"/>
    </row>
    <row r="8" spans="1:8" ht="12" customHeight="1" x14ac:dyDescent="0.25">
      <c r="A8" s="6"/>
      <c r="B8" s="5"/>
      <c r="C8" s="5"/>
      <c r="D8" s="5"/>
      <c r="F8" s="7" t="s">
        <v>5</v>
      </c>
    </row>
    <row r="9" spans="1:8" ht="28.5" customHeight="1" x14ac:dyDescent="0.25">
      <c r="A9" s="8" t="s">
        <v>6</v>
      </c>
      <c r="B9" s="9" t="s">
        <v>7</v>
      </c>
      <c r="C9" s="10" t="s">
        <v>8</v>
      </c>
      <c r="D9" s="10" t="s">
        <v>9</v>
      </c>
      <c r="E9" s="11" t="s">
        <v>10</v>
      </c>
      <c r="F9" s="12" t="s">
        <v>11</v>
      </c>
    </row>
    <row r="10" spans="1:8" ht="14.1" customHeight="1" x14ac:dyDescent="0.25">
      <c r="A10" s="13">
        <v>1</v>
      </c>
      <c r="B10" s="14" t="s">
        <v>12</v>
      </c>
      <c r="C10" s="14"/>
      <c r="D10" s="14"/>
      <c r="E10" s="14"/>
      <c r="F10" s="14"/>
    </row>
    <row r="11" spans="1:8" s="20" customFormat="1" ht="14.1" customHeight="1" x14ac:dyDescent="0.2">
      <c r="A11" s="15">
        <f>+A10+1</f>
        <v>2</v>
      </c>
      <c r="B11" s="16" t="s">
        <v>13</v>
      </c>
      <c r="C11" s="17">
        <f>C12+C13+C16+C18+C30+C42+C36+C17+C15+C33+C41+C40+C39+C21+C14+C43+C19+C20+C31+C35+C32+C34+C37+C38</f>
        <v>16841.400000000001</v>
      </c>
      <c r="D11" s="17">
        <f>D12+D13+D16+D18+D30+D42+D36+D17+D15+D33+D41+D40+D39+D21+D14+D43+D19+D20+D31+D32+D44</f>
        <v>815.59099999999989</v>
      </c>
      <c r="E11" s="17">
        <f>E12+E13+E16+E18+E30+E42+E36+E17+E15+E33+E41+E40+E39+E21+E14+E43+E19+E20</f>
        <v>184.95</v>
      </c>
      <c r="F11" s="18">
        <f>C11+D11+E11</f>
        <v>17841.941000000003</v>
      </c>
      <c r="G11" s="19"/>
      <c r="H11" s="19"/>
    </row>
    <row r="12" spans="1:8" s="20" customFormat="1" ht="14.1" customHeight="1" x14ac:dyDescent="0.2">
      <c r="A12" s="15">
        <f t="shared" ref="A12:A75" si="0">+A11+1</f>
        <v>3</v>
      </c>
      <c r="B12" s="21" t="s">
        <v>14</v>
      </c>
      <c r="C12" s="22">
        <v>9232.2000000000007</v>
      </c>
      <c r="D12" s="23">
        <f>66.456+12.9+45.9+84.3+9+97.292+3.26+31+0.62+19.5+151+74.4+38.596+55.3+37.04+0.1</f>
        <v>726.66399999999987</v>
      </c>
      <c r="E12" s="24">
        <f>180+4.95</f>
        <v>184.95</v>
      </c>
      <c r="F12" s="25">
        <f t="shared" ref="F12:F33" si="1">C12+D12+E12</f>
        <v>10143.814000000002</v>
      </c>
    </row>
    <row r="13" spans="1:8" s="20" customFormat="1" ht="14.1" customHeight="1" x14ac:dyDescent="0.2">
      <c r="A13" s="15">
        <f t="shared" si="0"/>
        <v>4</v>
      </c>
      <c r="B13" s="21" t="s">
        <v>15</v>
      </c>
      <c r="C13" s="22">
        <v>1553.9</v>
      </c>
      <c r="D13" s="26">
        <f>60.808+3.7</f>
        <v>64.507999999999996</v>
      </c>
      <c r="E13" s="27"/>
      <c r="F13" s="25">
        <f t="shared" si="1"/>
        <v>1618.4080000000001</v>
      </c>
      <c r="G13" s="28"/>
    </row>
    <row r="14" spans="1:8" s="20" customFormat="1" ht="14.1" customHeight="1" x14ac:dyDescent="0.2">
      <c r="A14" s="15">
        <f t="shared" si="0"/>
        <v>5</v>
      </c>
      <c r="B14" s="21" t="s">
        <v>16</v>
      </c>
      <c r="C14" s="22">
        <v>9</v>
      </c>
      <c r="D14" s="23"/>
      <c r="E14" s="27"/>
      <c r="F14" s="25">
        <f t="shared" si="1"/>
        <v>9</v>
      </c>
    </row>
    <row r="15" spans="1:8" s="20" customFormat="1" ht="14.1" customHeight="1" x14ac:dyDescent="0.2">
      <c r="A15" s="15">
        <f t="shared" si="0"/>
        <v>6</v>
      </c>
      <c r="B15" s="29" t="s">
        <v>17</v>
      </c>
      <c r="C15" s="22">
        <v>807.8</v>
      </c>
      <c r="D15" s="27"/>
      <c r="E15" s="27"/>
      <c r="F15" s="25">
        <f t="shared" si="1"/>
        <v>807.8</v>
      </c>
    </row>
    <row r="16" spans="1:8" s="20" customFormat="1" ht="14.1" customHeight="1" x14ac:dyDescent="0.2">
      <c r="A16" s="15">
        <f t="shared" si="0"/>
        <v>7</v>
      </c>
      <c r="B16" s="30" t="s">
        <v>18</v>
      </c>
      <c r="C16" s="22">
        <v>29</v>
      </c>
      <c r="D16" s="27"/>
      <c r="E16" s="27"/>
      <c r="F16" s="25">
        <f t="shared" si="1"/>
        <v>29</v>
      </c>
    </row>
    <row r="17" spans="1:6" s="20" customFormat="1" ht="17.25" customHeight="1" x14ac:dyDescent="0.2">
      <c r="A17" s="15">
        <f t="shared" si="0"/>
        <v>8</v>
      </c>
      <c r="B17" s="9" t="s">
        <v>19</v>
      </c>
      <c r="C17" s="22">
        <v>50</v>
      </c>
      <c r="D17" s="27"/>
      <c r="E17" s="27"/>
      <c r="F17" s="25">
        <f t="shared" si="1"/>
        <v>50</v>
      </c>
    </row>
    <row r="18" spans="1:6" s="20" customFormat="1" ht="27.6" customHeight="1" x14ac:dyDescent="0.25">
      <c r="A18" s="15">
        <f t="shared" si="0"/>
        <v>9</v>
      </c>
      <c r="B18" s="9" t="s">
        <v>20</v>
      </c>
      <c r="C18" s="24">
        <v>560</v>
      </c>
      <c r="D18" s="27"/>
      <c r="E18" s="27"/>
      <c r="F18" s="25">
        <f t="shared" si="1"/>
        <v>560</v>
      </c>
    </row>
    <row r="19" spans="1:6" s="20" customFormat="1" ht="18" customHeight="1" x14ac:dyDescent="0.25">
      <c r="A19" s="15">
        <f t="shared" si="0"/>
        <v>10</v>
      </c>
      <c r="B19" s="9" t="s">
        <v>21</v>
      </c>
      <c r="C19" s="24">
        <v>700</v>
      </c>
      <c r="D19" s="24"/>
      <c r="E19" s="27"/>
      <c r="F19" s="25">
        <f t="shared" si="1"/>
        <v>700</v>
      </c>
    </row>
    <row r="20" spans="1:6" s="20" customFormat="1" ht="24.6" customHeight="1" x14ac:dyDescent="0.2">
      <c r="A20" s="13">
        <v>11</v>
      </c>
      <c r="B20" s="9" t="s">
        <v>22</v>
      </c>
      <c r="C20" s="24">
        <v>75</v>
      </c>
      <c r="D20" s="24"/>
      <c r="E20" s="27"/>
      <c r="F20" s="25">
        <f t="shared" si="1"/>
        <v>75</v>
      </c>
    </row>
    <row r="21" spans="1:6" s="20" customFormat="1" ht="17.25" customHeight="1" x14ac:dyDescent="0.25">
      <c r="A21" s="15">
        <f t="shared" ref="A21" si="2">+A20+1</f>
        <v>12</v>
      </c>
      <c r="B21" s="29" t="s">
        <v>23</v>
      </c>
      <c r="C21" s="24">
        <f>C22+C23+C24+C25+C26+C27+C28+C29</f>
        <v>250.39999999999998</v>
      </c>
      <c r="D21" s="24"/>
      <c r="E21" s="27"/>
      <c r="F21" s="25">
        <f t="shared" si="1"/>
        <v>250.39999999999998</v>
      </c>
    </row>
    <row r="22" spans="1:6" s="20" customFormat="1" ht="17.100000000000001" customHeight="1" x14ac:dyDescent="0.2">
      <c r="A22" s="15">
        <f t="shared" si="0"/>
        <v>13</v>
      </c>
      <c r="B22" s="31" t="s">
        <v>24</v>
      </c>
      <c r="C22" s="22">
        <v>16.3</v>
      </c>
      <c r="D22" s="24"/>
      <c r="E22" s="32"/>
      <c r="F22" s="33">
        <f t="shared" si="1"/>
        <v>16.3</v>
      </c>
    </row>
    <row r="23" spans="1:6" s="20" customFormat="1" ht="17.100000000000001" customHeight="1" x14ac:dyDescent="0.2">
      <c r="A23" s="15">
        <f t="shared" si="0"/>
        <v>14</v>
      </c>
      <c r="B23" s="31" t="s">
        <v>25</v>
      </c>
      <c r="C23" s="22">
        <v>5.0999999999999996</v>
      </c>
      <c r="D23" s="24"/>
      <c r="E23" s="32"/>
      <c r="F23" s="33">
        <f t="shared" si="1"/>
        <v>5.0999999999999996</v>
      </c>
    </row>
    <row r="24" spans="1:6" s="20" customFormat="1" ht="17.100000000000001" customHeight="1" x14ac:dyDescent="0.2">
      <c r="A24" s="15">
        <f t="shared" si="0"/>
        <v>15</v>
      </c>
      <c r="B24" s="31" t="s">
        <v>26</v>
      </c>
      <c r="C24" s="22">
        <v>97.3</v>
      </c>
      <c r="D24" s="24"/>
      <c r="E24" s="32"/>
      <c r="F24" s="33">
        <f t="shared" si="1"/>
        <v>97.3</v>
      </c>
    </row>
    <row r="25" spans="1:6" s="20" customFormat="1" ht="17.100000000000001" customHeight="1" x14ac:dyDescent="0.2">
      <c r="A25" s="15">
        <f t="shared" si="0"/>
        <v>16</v>
      </c>
      <c r="B25" s="31" t="s">
        <v>27</v>
      </c>
      <c r="C25" s="22">
        <v>12.5</v>
      </c>
      <c r="D25" s="24"/>
      <c r="E25" s="32"/>
      <c r="F25" s="33">
        <f t="shared" si="1"/>
        <v>12.5</v>
      </c>
    </row>
    <row r="26" spans="1:6" s="20" customFormat="1" ht="17.100000000000001" customHeight="1" x14ac:dyDescent="0.2">
      <c r="A26" s="15">
        <f t="shared" si="0"/>
        <v>17</v>
      </c>
      <c r="B26" s="31" t="s">
        <v>28</v>
      </c>
      <c r="C26" s="22">
        <v>9.9</v>
      </c>
      <c r="D26" s="24"/>
      <c r="E26" s="32"/>
      <c r="F26" s="33">
        <f t="shared" si="1"/>
        <v>9.9</v>
      </c>
    </row>
    <row r="27" spans="1:6" s="20" customFormat="1" ht="17.100000000000001" customHeight="1" x14ac:dyDescent="0.2">
      <c r="A27" s="15">
        <f t="shared" si="0"/>
        <v>18</v>
      </c>
      <c r="B27" s="31" t="s">
        <v>29</v>
      </c>
      <c r="C27" s="22">
        <v>25.2</v>
      </c>
      <c r="D27" s="24"/>
      <c r="E27" s="32"/>
      <c r="F27" s="33">
        <f t="shared" si="1"/>
        <v>25.2</v>
      </c>
    </row>
    <row r="28" spans="1:6" s="20" customFormat="1" ht="17.100000000000001" customHeight="1" x14ac:dyDescent="0.2">
      <c r="A28" s="15">
        <f t="shared" si="0"/>
        <v>19</v>
      </c>
      <c r="B28" s="31" t="s">
        <v>30</v>
      </c>
      <c r="C28" s="22">
        <v>21.1</v>
      </c>
      <c r="D28" s="24"/>
      <c r="E28" s="32"/>
      <c r="F28" s="33">
        <f t="shared" si="1"/>
        <v>21.1</v>
      </c>
    </row>
    <row r="29" spans="1:6" s="20" customFormat="1" ht="17.100000000000001" customHeight="1" x14ac:dyDescent="0.2">
      <c r="A29" s="15">
        <f t="shared" si="0"/>
        <v>20</v>
      </c>
      <c r="B29" s="34" t="s">
        <v>31</v>
      </c>
      <c r="C29" s="22">
        <v>63</v>
      </c>
      <c r="D29" s="24"/>
      <c r="E29" s="32"/>
      <c r="F29" s="33">
        <f t="shared" si="1"/>
        <v>63</v>
      </c>
    </row>
    <row r="30" spans="1:6" s="20" customFormat="1" ht="18.75" customHeight="1" x14ac:dyDescent="0.2">
      <c r="A30" s="13">
        <v>21</v>
      </c>
      <c r="B30" s="29" t="s">
        <v>32</v>
      </c>
      <c r="C30" s="24">
        <v>10</v>
      </c>
      <c r="D30" s="24"/>
      <c r="E30" s="27"/>
      <c r="F30" s="25">
        <f t="shared" si="1"/>
        <v>10</v>
      </c>
    </row>
    <row r="31" spans="1:6" s="20" customFormat="1" ht="23.25" customHeight="1" x14ac:dyDescent="0.25">
      <c r="A31" s="15">
        <f t="shared" ref="A31" si="3">+A30+1</f>
        <v>22</v>
      </c>
      <c r="B31" s="35" t="s">
        <v>33</v>
      </c>
      <c r="C31" s="24">
        <v>15</v>
      </c>
      <c r="D31" s="24"/>
      <c r="E31" s="27"/>
      <c r="F31" s="25">
        <f t="shared" si="1"/>
        <v>15</v>
      </c>
    </row>
    <row r="32" spans="1:6" s="20" customFormat="1" ht="18" customHeight="1" x14ac:dyDescent="0.25">
      <c r="A32" s="15">
        <f t="shared" si="0"/>
        <v>23</v>
      </c>
      <c r="B32" s="36" t="s">
        <v>34</v>
      </c>
      <c r="C32" s="24">
        <v>55</v>
      </c>
      <c r="D32" s="24"/>
      <c r="E32" s="27"/>
      <c r="F32" s="25">
        <f>C32+D32+E32</f>
        <v>55</v>
      </c>
    </row>
    <row r="33" spans="1:8" s="20" customFormat="1" ht="26.25" customHeight="1" x14ac:dyDescent="0.25">
      <c r="A33" s="15">
        <f t="shared" si="0"/>
        <v>24</v>
      </c>
      <c r="B33" s="29" t="s">
        <v>35</v>
      </c>
      <c r="C33" s="24">
        <v>440</v>
      </c>
      <c r="D33" s="27"/>
      <c r="E33" s="27"/>
      <c r="F33" s="25">
        <f t="shared" si="1"/>
        <v>440</v>
      </c>
    </row>
    <row r="34" spans="1:8" s="20" customFormat="1" ht="26.25" customHeight="1" x14ac:dyDescent="0.25">
      <c r="A34" s="15">
        <f t="shared" si="0"/>
        <v>25</v>
      </c>
      <c r="B34" s="29" t="s">
        <v>36</v>
      </c>
      <c r="C34" s="24">
        <v>130</v>
      </c>
      <c r="D34" s="27"/>
      <c r="E34" s="27"/>
      <c r="F34" s="25">
        <f>C34+D34+E34</f>
        <v>130</v>
      </c>
    </row>
    <row r="35" spans="1:8" s="20" customFormat="1" ht="26.25" customHeight="1" x14ac:dyDescent="0.25">
      <c r="A35" s="15">
        <f t="shared" si="0"/>
        <v>26</v>
      </c>
      <c r="B35" s="29" t="s">
        <v>37</v>
      </c>
      <c r="C35" s="24">
        <v>400</v>
      </c>
      <c r="D35" s="27"/>
      <c r="E35" s="27"/>
      <c r="F35" s="25">
        <f>C35+D35+E35</f>
        <v>400</v>
      </c>
    </row>
    <row r="36" spans="1:8" s="20" customFormat="1" ht="16.5" customHeight="1" x14ac:dyDescent="0.2">
      <c r="A36" s="15">
        <f t="shared" si="0"/>
        <v>27</v>
      </c>
      <c r="B36" s="9" t="s">
        <v>38</v>
      </c>
      <c r="C36" s="22">
        <v>24.1</v>
      </c>
      <c r="D36" s="23"/>
      <c r="E36" s="27"/>
      <c r="F36" s="25">
        <f>C36+D36+E36</f>
        <v>24.1</v>
      </c>
    </row>
    <row r="37" spans="1:8" s="20" customFormat="1" ht="26.25" customHeight="1" x14ac:dyDescent="0.25">
      <c r="A37" s="15">
        <f t="shared" si="0"/>
        <v>28</v>
      </c>
      <c r="B37" s="9" t="s">
        <v>39</v>
      </c>
      <c r="C37" s="24">
        <v>120</v>
      </c>
      <c r="D37" s="23"/>
      <c r="E37" s="27"/>
      <c r="F37" s="25">
        <f>+C37+D37+E37</f>
        <v>120</v>
      </c>
    </row>
    <row r="38" spans="1:8" s="20" customFormat="1" ht="15" customHeight="1" x14ac:dyDescent="0.2">
      <c r="A38" s="15">
        <f t="shared" si="0"/>
        <v>29</v>
      </c>
      <c r="B38" s="9" t="s">
        <v>40</v>
      </c>
      <c r="C38" s="24">
        <v>150</v>
      </c>
      <c r="D38" s="23"/>
      <c r="E38" s="27"/>
      <c r="F38" s="37">
        <f>+C38+D38+E38</f>
        <v>150</v>
      </c>
    </row>
    <row r="39" spans="1:8" s="20" customFormat="1" ht="14.1" customHeight="1" x14ac:dyDescent="0.2">
      <c r="A39" s="15">
        <f t="shared" si="0"/>
        <v>30</v>
      </c>
      <c r="B39" s="9" t="s">
        <v>41</v>
      </c>
      <c r="C39" s="22">
        <v>50</v>
      </c>
      <c r="D39" s="23"/>
      <c r="E39" s="27"/>
      <c r="F39" s="25">
        <f>C39+D39+E39</f>
        <v>50</v>
      </c>
    </row>
    <row r="40" spans="1:8" s="20" customFormat="1" ht="26.25" customHeight="1" x14ac:dyDescent="0.2">
      <c r="A40" s="13">
        <v>31</v>
      </c>
      <c r="B40" s="9" t="s">
        <v>42</v>
      </c>
      <c r="C40" s="24">
        <v>400</v>
      </c>
      <c r="D40" s="27"/>
      <c r="E40" s="27"/>
      <c r="F40" s="25">
        <f t="shared" ref="F40:F46" si="4">C40+D40+E40</f>
        <v>400</v>
      </c>
    </row>
    <row r="41" spans="1:8" s="20" customFormat="1" ht="19.5" customHeight="1" x14ac:dyDescent="0.2">
      <c r="A41" s="15">
        <f t="shared" ref="A41" si="5">+A40+1</f>
        <v>32</v>
      </c>
      <c r="B41" s="9" t="s">
        <v>43</v>
      </c>
      <c r="C41" s="22">
        <v>140</v>
      </c>
      <c r="D41" s="27"/>
      <c r="E41" s="27"/>
      <c r="F41" s="25">
        <f t="shared" si="4"/>
        <v>140</v>
      </c>
    </row>
    <row r="42" spans="1:8" s="20" customFormat="1" ht="14.1" customHeight="1" x14ac:dyDescent="0.2">
      <c r="A42" s="15">
        <f t="shared" si="0"/>
        <v>33</v>
      </c>
      <c r="B42" s="9" t="s">
        <v>44</v>
      </c>
      <c r="C42" s="22">
        <v>140</v>
      </c>
      <c r="D42" s="23"/>
      <c r="E42" s="27"/>
      <c r="F42" s="25">
        <f t="shared" si="4"/>
        <v>140</v>
      </c>
    </row>
    <row r="43" spans="1:8" ht="17.45" customHeight="1" x14ac:dyDescent="0.25">
      <c r="A43" s="15">
        <f t="shared" si="0"/>
        <v>34</v>
      </c>
      <c r="B43" s="38" t="s">
        <v>45</v>
      </c>
      <c r="C43" s="22">
        <v>1500</v>
      </c>
      <c r="D43" s="22"/>
      <c r="E43" s="39"/>
      <c r="F43" s="37">
        <f t="shared" si="4"/>
        <v>1500</v>
      </c>
    </row>
    <row r="44" spans="1:8" ht="24.75" x14ac:dyDescent="0.25">
      <c r="A44" s="15"/>
      <c r="B44" s="38" t="s">
        <v>46</v>
      </c>
      <c r="C44" s="22"/>
      <c r="D44" s="22">
        <v>24.419</v>
      </c>
      <c r="E44" s="39"/>
      <c r="F44" s="37">
        <f t="shared" si="4"/>
        <v>24.419</v>
      </c>
    </row>
    <row r="45" spans="1:8" s="20" customFormat="1" ht="16.5" customHeight="1" x14ac:dyDescent="0.25">
      <c r="A45" s="15">
        <f>+A43+1</f>
        <v>35</v>
      </c>
      <c r="B45" s="40" t="s">
        <v>47</v>
      </c>
      <c r="C45" s="26">
        <v>111.15</v>
      </c>
      <c r="D45" s="41"/>
      <c r="E45" s="42"/>
      <c r="F45" s="18">
        <f t="shared" si="4"/>
        <v>111.15</v>
      </c>
    </row>
    <row r="46" spans="1:8" s="20" customFormat="1" ht="24" customHeight="1" x14ac:dyDescent="0.25">
      <c r="A46" s="15">
        <f t="shared" si="0"/>
        <v>36</v>
      </c>
      <c r="B46" s="43" t="s">
        <v>48</v>
      </c>
      <c r="C46" s="26">
        <v>3500</v>
      </c>
      <c r="D46" s="27"/>
      <c r="E46" s="27"/>
      <c r="F46" s="18">
        <f t="shared" si="4"/>
        <v>3500</v>
      </c>
    </row>
    <row r="47" spans="1:8" s="20" customFormat="1" ht="14.1" customHeight="1" x14ac:dyDescent="0.25">
      <c r="A47" s="15">
        <f t="shared" si="0"/>
        <v>37</v>
      </c>
      <c r="B47" s="44" t="s">
        <v>49</v>
      </c>
      <c r="C47" s="26">
        <v>279.39999999999998</v>
      </c>
      <c r="D47" s="23">
        <f>900.1+314.324</f>
        <v>1214.424</v>
      </c>
      <c r="E47" s="23">
        <v>0.8</v>
      </c>
      <c r="F47" s="18">
        <f>C47+D47+E47</f>
        <v>1494.624</v>
      </c>
      <c r="G47" s="45"/>
      <c r="H47" s="46"/>
    </row>
    <row r="48" spans="1:8" s="20" customFormat="1" ht="14.1" customHeight="1" x14ac:dyDescent="0.25">
      <c r="A48" s="15">
        <f t="shared" si="0"/>
        <v>38</v>
      </c>
      <c r="B48" s="47" t="s">
        <v>50</v>
      </c>
      <c r="C48" s="18">
        <f>C11+C45+C46+C47</f>
        <v>20731.950000000004</v>
      </c>
      <c r="D48" s="18">
        <f>D11+D45+D46+D47</f>
        <v>2030.0149999999999</v>
      </c>
      <c r="E48" s="18">
        <f>E11+E45+E46+E47</f>
        <v>185.75</v>
      </c>
      <c r="F48" s="18">
        <f>C48+D48+E48</f>
        <v>22947.715000000004</v>
      </c>
      <c r="G48" s="48"/>
    </row>
    <row r="49" spans="1:10" s="20" customFormat="1" ht="14.1" customHeight="1" x14ac:dyDescent="0.25">
      <c r="A49" s="15">
        <f t="shared" si="0"/>
        <v>39</v>
      </c>
      <c r="B49" s="14" t="s">
        <v>51</v>
      </c>
      <c r="C49" s="14"/>
      <c r="D49" s="14"/>
      <c r="E49" s="14"/>
      <c r="F49" s="14"/>
    </row>
    <row r="50" spans="1:10" s="20" customFormat="1" ht="14.1" customHeight="1" x14ac:dyDescent="0.25">
      <c r="A50" s="15">
        <f t="shared" si="0"/>
        <v>40</v>
      </c>
      <c r="B50" s="16" t="s">
        <v>13</v>
      </c>
      <c r="C50" s="18">
        <f>C51+C52+C53+C54+C55+C60+C56+C57+C58+C62</f>
        <v>5093.3820000000005</v>
      </c>
      <c r="D50" s="18">
        <f>D51+D52+D53+D54+D55+D60+D56+D57+D58+D62+D59+D61+D63</f>
        <v>3254.4669999999992</v>
      </c>
      <c r="E50" s="18">
        <f>E51+E52+E53+E54+E55+E60+E56+E57+E58+E62</f>
        <v>0</v>
      </c>
      <c r="F50" s="18">
        <f>F51+F52+F53+F54+F55+F60+F56+F57+F58+F62+F59+F61+F63</f>
        <v>8347.8490000000002</v>
      </c>
      <c r="G50" s="19"/>
    </row>
    <row r="51" spans="1:10" s="20" customFormat="1" ht="14.1" customHeight="1" x14ac:dyDescent="0.2">
      <c r="A51" s="13">
        <v>41</v>
      </c>
      <c r="B51" s="21" t="s">
        <v>52</v>
      </c>
      <c r="C51" s="22">
        <v>1242</v>
      </c>
      <c r="D51" s="24"/>
      <c r="E51" s="24"/>
      <c r="F51" s="18">
        <f t="shared" ref="F51:F67" si="6">C51+D51+E51</f>
        <v>1242</v>
      </c>
    </row>
    <row r="52" spans="1:10" s="20" customFormat="1" ht="24.75" customHeight="1" x14ac:dyDescent="0.2">
      <c r="A52" s="15">
        <f t="shared" ref="A52" si="7">+A51+1</f>
        <v>42</v>
      </c>
      <c r="B52" s="9" t="s">
        <v>53</v>
      </c>
      <c r="C52" s="22">
        <v>976</v>
      </c>
      <c r="D52" s="24"/>
      <c r="E52" s="24"/>
      <c r="F52" s="18">
        <f t="shared" si="6"/>
        <v>976</v>
      </c>
    </row>
    <row r="53" spans="1:10" s="20" customFormat="1" ht="15.75" customHeight="1" x14ac:dyDescent="0.2">
      <c r="A53" s="15">
        <f t="shared" si="0"/>
        <v>43</v>
      </c>
      <c r="B53" s="9" t="s">
        <v>54</v>
      </c>
      <c r="C53" s="22">
        <f>2710-59.674-33.698-175.5</f>
        <v>2441.1280000000002</v>
      </c>
      <c r="D53" s="24">
        <f>5.4+303.4+890.1+2242+0.6-670-72</f>
        <v>2699.5</v>
      </c>
      <c r="E53" s="24"/>
      <c r="F53" s="18">
        <f t="shared" si="6"/>
        <v>5140.6280000000006</v>
      </c>
      <c r="G53" s="49"/>
    </row>
    <row r="54" spans="1:10" s="20" customFormat="1" ht="25.5" customHeight="1" x14ac:dyDescent="0.2">
      <c r="A54" s="15">
        <f t="shared" si="0"/>
        <v>44</v>
      </c>
      <c r="B54" s="9" t="s">
        <v>55</v>
      </c>
      <c r="C54" s="22">
        <f>65+15</f>
        <v>80</v>
      </c>
      <c r="D54" s="24"/>
      <c r="E54" s="24"/>
      <c r="F54" s="18">
        <f t="shared" si="6"/>
        <v>80</v>
      </c>
    </row>
    <row r="55" spans="1:10" s="20" customFormat="1" ht="26.25" customHeight="1" x14ac:dyDescent="0.25">
      <c r="A55" s="15">
        <f t="shared" si="0"/>
        <v>45</v>
      </c>
      <c r="B55" s="9" t="s">
        <v>56</v>
      </c>
      <c r="C55" s="24">
        <v>10</v>
      </c>
      <c r="D55" s="24"/>
      <c r="E55" s="24"/>
      <c r="F55" s="18">
        <f t="shared" si="6"/>
        <v>10</v>
      </c>
      <c r="G55" s="50"/>
      <c r="J55" s="19"/>
    </row>
    <row r="56" spans="1:10" s="20" customFormat="1" ht="26.25" customHeight="1" x14ac:dyDescent="0.25">
      <c r="A56" s="15">
        <f t="shared" si="0"/>
        <v>46</v>
      </c>
      <c r="B56" s="9" t="s">
        <v>57</v>
      </c>
      <c r="C56" s="24">
        <v>175.5</v>
      </c>
      <c r="D56" s="24">
        <v>130</v>
      </c>
      <c r="E56" s="24"/>
      <c r="F56" s="18">
        <f t="shared" si="6"/>
        <v>305.5</v>
      </c>
    </row>
    <row r="57" spans="1:10" s="20" customFormat="1" ht="26.25" customHeight="1" x14ac:dyDescent="0.2">
      <c r="A57" s="15">
        <f t="shared" si="0"/>
        <v>47</v>
      </c>
      <c r="B57" s="51" t="s">
        <v>58</v>
      </c>
      <c r="C57" s="24">
        <v>59.673999999999999</v>
      </c>
      <c r="D57" s="24">
        <f>77.287</f>
        <v>77.287000000000006</v>
      </c>
      <c r="E57" s="24"/>
      <c r="F57" s="18">
        <f t="shared" si="6"/>
        <v>136.96100000000001</v>
      </c>
    </row>
    <row r="58" spans="1:10" ht="16.899999999999999" customHeight="1" x14ac:dyDescent="0.25">
      <c r="A58" s="15">
        <f t="shared" si="0"/>
        <v>48</v>
      </c>
      <c r="B58" s="52" t="s">
        <v>59</v>
      </c>
      <c r="C58" s="22">
        <f>33.698</f>
        <v>33.698</v>
      </c>
      <c r="D58" s="22">
        <f>52.569</f>
        <v>52.569000000000003</v>
      </c>
      <c r="E58" s="22"/>
      <c r="F58" s="17">
        <f>C58+D58+E58</f>
        <v>86.266999999999996</v>
      </c>
    </row>
    <row r="59" spans="1:10" ht="16.899999999999999" customHeight="1" x14ac:dyDescent="0.25">
      <c r="A59" s="15">
        <f t="shared" si="0"/>
        <v>49</v>
      </c>
      <c r="B59" s="52" t="s">
        <v>60</v>
      </c>
      <c r="C59" s="22"/>
      <c r="D59" s="22">
        <v>81.632999999999996</v>
      </c>
      <c r="E59" s="22"/>
      <c r="F59" s="17">
        <f>+C59+D59+E59</f>
        <v>81.632999999999996</v>
      </c>
    </row>
    <row r="60" spans="1:10" s="20" customFormat="1" ht="18" customHeight="1" x14ac:dyDescent="0.25">
      <c r="A60" s="15">
        <f t="shared" si="0"/>
        <v>50</v>
      </c>
      <c r="B60" s="9" t="s">
        <v>61</v>
      </c>
      <c r="C60" s="53">
        <v>75.382000000000005</v>
      </c>
      <c r="D60" s="24"/>
      <c r="E60" s="24"/>
      <c r="F60" s="18">
        <f t="shared" si="6"/>
        <v>75.382000000000005</v>
      </c>
    </row>
    <row r="61" spans="1:10" s="20" customFormat="1" ht="18" customHeight="1" x14ac:dyDescent="0.2">
      <c r="A61" s="13">
        <v>51</v>
      </c>
      <c r="B61" s="9" t="s">
        <v>62</v>
      </c>
      <c r="C61" s="53"/>
      <c r="D61" s="24">
        <f>32.5</f>
        <v>32.5</v>
      </c>
      <c r="E61" s="24"/>
      <c r="F61" s="18">
        <f>+C61+D61+E61</f>
        <v>32.5</v>
      </c>
    </row>
    <row r="62" spans="1:10" s="20" customFormat="1" ht="46.15" customHeight="1" x14ac:dyDescent="0.25">
      <c r="A62" s="15">
        <f t="shared" ref="A62" si="8">+A61+1</f>
        <v>52</v>
      </c>
      <c r="B62" s="29" t="s">
        <v>63</v>
      </c>
      <c r="C62" s="24"/>
      <c r="D62" s="24">
        <f>86.4+5.2-2.9</f>
        <v>88.7</v>
      </c>
      <c r="E62" s="24"/>
      <c r="F62" s="18">
        <f t="shared" si="6"/>
        <v>88.7</v>
      </c>
    </row>
    <row r="63" spans="1:10" s="20" customFormat="1" x14ac:dyDescent="0.25">
      <c r="A63" s="15">
        <f t="shared" si="0"/>
        <v>53</v>
      </c>
      <c r="B63" s="29" t="s">
        <v>64</v>
      </c>
      <c r="C63" s="24"/>
      <c r="D63" s="24">
        <v>92.278000000000006</v>
      </c>
      <c r="E63" s="24"/>
      <c r="F63" s="18">
        <f>+SUM(C63:E63)</f>
        <v>92.278000000000006</v>
      </c>
    </row>
    <row r="64" spans="1:10" s="20" customFormat="1" ht="16.5" customHeight="1" x14ac:dyDescent="0.2">
      <c r="A64" s="15">
        <f t="shared" si="0"/>
        <v>54</v>
      </c>
      <c r="B64" s="54" t="s">
        <v>65</v>
      </c>
      <c r="C64" s="55">
        <v>12.6</v>
      </c>
      <c r="D64" s="22">
        <v>412.82</v>
      </c>
      <c r="E64" s="24">
        <v>8</v>
      </c>
      <c r="F64" s="18">
        <f t="shared" si="6"/>
        <v>433.42</v>
      </c>
    </row>
    <row r="65" spans="1:8" s="20" customFormat="1" ht="22.15" customHeight="1" x14ac:dyDescent="0.2">
      <c r="A65" s="15">
        <f t="shared" si="0"/>
        <v>55</v>
      </c>
      <c r="B65" s="54" t="s">
        <v>66</v>
      </c>
      <c r="C65" s="55">
        <f>801.1-9.332</f>
        <v>791.76800000000003</v>
      </c>
      <c r="D65" s="22">
        <f>151.171+9.332+28.14</f>
        <v>188.64299999999997</v>
      </c>
      <c r="E65" s="24">
        <v>112</v>
      </c>
      <c r="F65" s="18">
        <f t="shared" si="6"/>
        <v>1092.4110000000001</v>
      </c>
      <c r="G65" s="56"/>
    </row>
    <row r="66" spans="1:8" s="20" customFormat="1" ht="16.5" customHeight="1" x14ac:dyDescent="0.2">
      <c r="A66" s="15">
        <f t="shared" si="0"/>
        <v>56</v>
      </c>
      <c r="B66" s="54" t="s">
        <v>67</v>
      </c>
      <c r="C66" s="55">
        <f>559.97-22.663</f>
        <v>537.30700000000002</v>
      </c>
      <c r="D66" s="22">
        <f>22.663+2.814</f>
        <v>25.477</v>
      </c>
      <c r="E66" s="24">
        <v>270</v>
      </c>
      <c r="F66" s="18">
        <f t="shared" si="6"/>
        <v>832.78399999999999</v>
      </c>
    </row>
    <row r="67" spans="1:8" s="20" customFormat="1" ht="22.9" customHeight="1" x14ac:dyDescent="0.2">
      <c r="A67" s="15">
        <f t="shared" si="0"/>
        <v>57</v>
      </c>
      <c r="B67" s="40" t="s">
        <v>68</v>
      </c>
      <c r="C67" s="57">
        <f>827.1-11.332</f>
        <v>815.76800000000003</v>
      </c>
      <c r="D67" s="22">
        <f>26.4+11.332+670+72</f>
        <v>779.73199999999997</v>
      </c>
      <c r="E67" s="24">
        <v>0.5</v>
      </c>
      <c r="F67" s="18">
        <f t="shared" si="6"/>
        <v>1596</v>
      </c>
      <c r="H67" s="58"/>
    </row>
    <row r="68" spans="1:8" s="20" customFormat="1" ht="14.1" customHeight="1" x14ac:dyDescent="0.25">
      <c r="A68" s="15">
        <f t="shared" si="0"/>
        <v>58</v>
      </c>
      <c r="B68" s="47" t="s">
        <v>50</v>
      </c>
      <c r="C68" s="18">
        <f>C50+C65+C66+C67+C64</f>
        <v>7250.8250000000007</v>
      </c>
      <c r="D68" s="18">
        <f>D50+D65+D66+D67+D64</f>
        <v>4661.1389999999992</v>
      </c>
      <c r="E68" s="18">
        <f>E50+E65+E66+E67+E64</f>
        <v>390.5</v>
      </c>
      <c r="F68" s="18">
        <f>F50+F65+F66+F67+F64</f>
        <v>12302.464</v>
      </c>
      <c r="G68" s="48"/>
    </row>
    <row r="69" spans="1:8" s="20" customFormat="1" ht="14.1" customHeight="1" x14ac:dyDescent="0.25">
      <c r="A69" s="15">
        <f t="shared" si="0"/>
        <v>59</v>
      </c>
      <c r="B69" s="14" t="s">
        <v>69</v>
      </c>
      <c r="C69" s="14"/>
      <c r="D69" s="14"/>
      <c r="E69" s="14"/>
      <c r="F69" s="14"/>
    </row>
    <row r="70" spans="1:8" s="20" customFormat="1" ht="14.1" customHeight="1" x14ac:dyDescent="0.25">
      <c r="A70" s="15">
        <f t="shared" si="0"/>
        <v>60</v>
      </c>
      <c r="B70" s="40" t="s">
        <v>13</v>
      </c>
      <c r="C70" s="59">
        <f>C71+C73+C76+C74+C72+C75</f>
        <v>3513.3240000000001</v>
      </c>
      <c r="D70" s="59">
        <f>D71+D73+D76+D74+D72+D75</f>
        <v>0</v>
      </c>
      <c r="E70" s="59">
        <f>E71+E73+E76+E74+E72+E75</f>
        <v>0</v>
      </c>
      <c r="F70" s="59">
        <f>F71+F73+F76+F74+F72+F75</f>
        <v>3513.3240000000001</v>
      </c>
    </row>
    <row r="71" spans="1:8" s="20" customFormat="1" ht="19.5" customHeight="1" x14ac:dyDescent="0.2">
      <c r="A71" s="13">
        <v>61</v>
      </c>
      <c r="B71" s="60" t="s">
        <v>70</v>
      </c>
      <c r="C71" s="53">
        <v>566.32399999999996</v>
      </c>
      <c r="D71" s="53"/>
      <c r="E71" s="53"/>
      <c r="F71" s="59">
        <f t="shared" ref="F71:F77" si="9">C71+D71+E71</f>
        <v>566.32399999999996</v>
      </c>
      <c r="G71" s="28"/>
      <c r="H71" s="19"/>
    </row>
    <row r="72" spans="1:8" s="20" customFormat="1" ht="15" customHeight="1" x14ac:dyDescent="0.25">
      <c r="A72" s="15">
        <f t="shared" ref="A72" si="10">+A71+1</f>
        <v>62</v>
      </c>
      <c r="B72" s="61" t="s">
        <v>71</v>
      </c>
      <c r="C72" s="53">
        <v>27</v>
      </c>
      <c r="D72" s="53"/>
      <c r="E72" s="53"/>
      <c r="F72" s="59">
        <f t="shared" si="9"/>
        <v>27</v>
      </c>
      <c r="G72" s="28"/>
      <c r="H72" s="45"/>
    </row>
    <row r="73" spans="1:8" s="20" customFormat="1" ht="18" customHeight="1" x14ac:dyDescent="0.25">
      <c r="A73" s="15">
        <f t="shared" si="0"/>
        <v>63</v>
      </c>
      <c r="B73" s="61" t="s">
        <v>72</v>
      </c>
      <c r="C73" s="62">
        <v>205</v>
      </c>
      <c r="D73" s="63"/>
      <c r="E73" s="63"/>
      <c r="F73" s="59">
        <f t="shared" si="9"/>
        <v>205</v>
      </c>
    </row>
    <row r="74" spans="1:8" s="20" customFormat="1" ht="15.75" customHeight="1" x14ac:dyDescent="0.25">
      <c r="A74" s="15">
        <f t="shared" si="0"/>
        <v>64</v>
      </c>
      <c r="B74" s="9" t="s">
        <v>73</v>
      </c>
      <c r="C74" s="26">
        <v>1900</v>
      </c>
      <c r="D74" s="24"/>
      <c r="E74" s="24"/>
      <c r="F74" s="59">
        <f t="shared" si="9"/>
        <v>1900</v>
      </c>
    </row>
    <row r="75" spans="1:8" s="20" customFormat="1" ht="14.45" customHeight="1" x14ac:dyDescent="0.25">
      <c r="A75" s="15">
        <f t="shared" si="0"/>
        <v>65</v>
      </c>
      <c r="B75" s="9" t="s">
        <v>74</v>
      </c>
      <c r="C75" s="26">
        <v>810</v>
      </c>
      <c r="D75" s="26"/>
      <c r="E75" s="26"/>
      <c r="F75" s="59">
        <f t="shared" si="9"/>
        <v>810</v>
      </c>
    </row>
    <row r="76" spans="1:8" s="20" customFormat="1" ht="14.1" customHeight="1" x14ac:dyDescent="0.2">
      <c r="A76" s="15">
        <f t="shared" ref="A76:A139" si="11">+A75+1</f>
        <v>66</v>
      </c>
      <c r="B76" s="9" t="s">
        <v>75</v>
      </c>
      <c r="C76" s="64">
        <v>5</v>
      </c>
      <c r="D76" s="26"/>
      <c r="E76" s="26"/>
      <c r="F76" s="59">
        <f t="shared" si="9"/>
        <v>5</v>
      </c>
    </row>
    <row r="77" spans="1:8" s="20" customFormat="1" ht="14.1" customHeight="1" x14ac:dyDescent="0.25">
      <c r="A77" s="15">
        <f t="shared" si="11"/>
        <v>67</v>
      </c>
      <c r="B77" s="47" t="s">
        <v>50</v>
      </c>
      <c r="C77" s="26">
        <f>C70</f>
        <v>3513.3240000000001</v>
      </c>
      <c r="D77" s="26">
        <f>D70</f>
        <v>0</v>
      </c>
      <c r="E77" s="26">
        <f>E70</f>
        <v>0</v>
      </c>
      <c r="F77" s="18">
        <f t="shared" si="9"/>
        <v>3513.3240000000001</v>
      </c>
      <c r="G77" s="48"/>
    </row>
    <row r="78" spans="1:8" s="20" customFormat="1" ht="14.1" customHeight="1" x14ac:dyDescent="0.25">
      <c r="A78" s="15">
        <f t="shared" si="11"/>
        <v>68</v>
      </c>
      <c r="B78" s="14" t="s">
        <v>76</v>
      </c>
      <c r="C78" s="14"/>
      <c r="D78" s="14"/>
      <c r="E78" s="14"/>
      <c r="F78" s="14"/>
    </row>
    <row r="79" spans="1:8" s="20" customFormat="1" ht="14.1" customHeight="1" x14ac:dyDescent="0.25">
      <c r="A79" s="15">
        <f t="shared" si="11"/>
        <v>69</v>
      </c>
      <c r="B79" s="16" t="s">
        <v>13</v>
      </c>
      <c r="C79" s="18">
        <f>C83+C84+C85+C89+C90+C91+C95+C96+C82+C98+C92+C93+C80+C88+C94+C81</f>
        <v>12368.217000000001</v>
      </c>
      <c r="D79" s="18">
        <f>D83+D84+D85+D89+D90+D91+D95+D96+D82+D98+D92+D93+D80+D81</f>
        <v>3348.6</v>
      </c>
      <c r="E79" s="18">
        <f>E83+E84+E85+E89+E90+E91+E95+E96+E82+E98+E92+E93+E80+E81+E94+E97</f>
        <v>1474.848</v>
      </c>
      <c r="F79" s="18">
        <f>F83+F84+F85+F89+F90+F91+F95+F96+F82+F98+F92+F93+F80+F88+F94+F81+F97</f>
        <v>17191.665000000001</v>
      </c>
      <c r="G79" s="19"/>
    </row>
    <row r="80" spans="1:8" s="20" customFormat="1" ht="24.4" customHeight="1" x14ac:dyDescent="0.25">
      <c r="A80" s="15">
        <f t="shared" si="11"/>
        <v>70</v>
      </c>
      <c r="B80" s="29" t="s">
        <v>77</v>
      </c>
      <c r="C80" s="18">
        <v>1059.0260000000001</v>
      </c>
      <c r="D80" s="18"/>
      <c r="E80" s="18"/>
      <c r="F80" s="18">
        <f>+SUM(C80:E80)</f>
        <v>1059.0260000000001</v>
      </c>
      <c r="G80" s="19"/>
    </row>
    <row r="81" spans="1:8" s="20" customFormat="1" ht="24.4" customHeight="1" x14ac:dyDescent="0.2">
      <c r="A81" s="13">
        <v>71</v>
      </c>
      <c r="B81" s="29" t="s">
        <v>78</v>
      </c>
      <c r="C81" s="18">
        <v>290</v>
      </c>
      <c r="D81" s="18"/>
      <c r="E81" s="18"/>
      <c r="F81" s="18">
        <f>+SUM(C81:E81)</f>
        <v>290</v>
      </c>
      <c r="G81" s="19"/>
    </row>
    <row r="82" spans="1:8" s="20" customFormat="1" ht="36" customHeight="1" x14ac:dyDescent="0.25">
      <c r="A82" s="15">
        <f t="shared" ref="A82" si="12">+A81+1</f>
        <v>72</v>
      </c>
      <c r="B82" s="65" t="s">
        <v>79</v>
      </c>
      <c r="C82" s="26"/>
      <c r="D82" s="24">
        <v>2348.6</v>
      </c>
      <c r="E82" s="27"/>
      <c r="F82" s="18">
        <f>C82+D82+E82</f>
        <v>2348.6</v>
      </c>
    </row>
    <row r="83" spans="1:8" s="20" customFormat="1" ht="15.75" customHeight="1" x14ac:dyDescent="0.25">
      <c r="A83" s="15">
        <f t="shared" si="11"/>
        <v>73</v>
      </c>
      <c r="B83" s="29" t="s">
        <v>80</v>
      </c>
      <c r="C83" s="59">
        <v>306</v>
      </c>
      <c r="D83" s="27"/>
      <c r="E83" s="27"/>
      <c r="F83" s="18">
        <f t="shared" ref="F83:F95" si="13">C83+D83+E83</f>
        <v>306</v>
      </c>
    </row>
    <row r="84" spans="1:8" s="20" customFormat="1" ht="14.1" customHeight="1" x14ac:dyDescent="0.2">
      <c r="A84" s="15">
        <f t="shared" si="11"/>
        <v>74</v>
      </c>
      <c r="B84" s="29" t="s">
        <v>81</v>
      </c>
      <c r="C84" s="59">
        <v>271</v>
      </c>
      <c r="D84" s="27"/>
      <c r="E84" s="27"/>
      <c r="F84" s="18">
        <f t="shared" si="13"/>
        <v>271</v>
      </c>
      <c r="H84" s="66"/>
    </row>
    <row r="85" spans="1:8" s="20" customFormat="1" ht="14.1" customHeight="1" x14ac:dyDescent="0.25">
      <c r="A85" s="15">
        <f t="shared" si="11"/>
        <v>75</v>
      </c>
      <c r="B85" s="29" t="s">
        <v>82</v>
      </c>
      <c r="C85" s="59">
        <f>C86+C87</f>
        <v>1170</v>
      </c>
      <c r="D85" s="27"/>
      <c r="E85" s="27"/>
      <c r="F85" s="18">
        <f t="shared" si="13"/>
        <v>1170</v>
      </c>
    </row>
    <row r="86" spans="1:8" s="20" customFormat="1" ht="14.1" customHeight="1" x14ac:dyDescent="0.2">
      <c r="A86" s="15">
        <f t="shared" si="11"/>
        <v>76</v>
      </c>
      <c r="B86" s="67" t="s">
        <v>26</v>
      </c>
      <c r="C86" s="68">
        <v>570</v>
      </c>
      <c r="D86" s="32"/>
      <c r="E86" s="32"/>
      <c r="F86" s="69">
        <f t="shared" si="13"/>
        <v>570</v>
      </c>
    </row>
    <row r="87" spans="1:8" s="20" customFormat="1" ht="14.1" customHeight="1" x14ac:dyDescent="0.2">
      <c r="A87" s="15">
        <f t="shared" si="11"/>
        <v>77</v>
      </c>
      <c r="B87" s="67" t="s">
        <v>31</v>
      </c>
      <c r="C87" s="68">
        <v>600</v>
      </c>
      <c r="D87" s="32"/>
      <c r="E87" s="32"/>
      <c r="F87" s="69">
        <f t="shared" si="13"/>
        <v>600</v>
      </c>
    </row>
    <row r="88" spans="1:8" s="20" customFormat="1" ht="14.1" customHeight="1" x14ac:dyDescent="0.2">
      <c r="A88" s="15">
        <f t="shared" si="11"/>
        <v>78</v>
      </c>
      <c r="B88" s="52" t="s">
        <v>83</v>
      </c>
      <c r="C88" s="22">
        <v>900</v>
      </c>
      <c r="D88" s="27"/>
      <c r="E88" s="27"/>
      <c r="F88" s="18">
        <f t="shared" si="13"/>
        <v>900</v>
      </c>
    </row>
    <row r="89" spans="1:8" s="20" customFormat="1" ht="24" customHeight="1" x14ac:dyDescent="0.25">
      <c r="A89" s="15">
        <f t="shared" si="11"/>
        <v>79</v>
      </c>
      <c r="B89" s="9" t="s">
        <v>84</v>
      </c>
      <c r="C89" s="24">
        <v>2700</v>
      </c>
      <c r="D89" s="27"/>
      <c r="E89" s="27"/>
      <c r="F89" s="18">
        <f t="shared" si="13"/>
        <v>2700</v>
      </c>
    </row>
    <row r="90" spans="1:8" s="20" customFormat="1" ht="27" customHeight="1" x14ac:dyDescent="0.25">
      <c r="A90" s="15">
        <f t="shared" si="11"/>
        <v>80</v>
      </c>
      <c r="B90" s="9" t="s">
        <v>85</v>
      </c>
      <c r="C90" s="24">
        <v>149.291</v>
      </c>
      <c r="D90" s="27"/>
      <c r="E90" s="27"/>
      <c r="F90" s="18">
        <f t="shared" si="13"/>
        <v>149.291</v>
      </c>
      <c r="G90" s="1"/>
    </row>
    <row r="91" spans="1:8" s="20" customFormat="1" ht="18" customHeight="1" x14ac:dyDescent="0.2">
      <c r="A91" s="13">
        <v>81</v>
      </c>
      <c r="B91" s="9" t="s">
        <v>86</v>
      </c>
      <c r="C91" s="24">
        <v>90</v>
      </c>
      <c r="D91" s="27"/>
      <c r="E91" s="27"/>
      <c r="F91" s="18">
        <f t="shared" si="13"/>
        <v>90</v>
      </c>
    </row>
    <row r="92" spans="1:8" ht="16.899999999999999" customHeight="1" x14ac:dyDescent="0.25">
      <c r="A92" s="15">
        <f t="shared" ref="A92" si="14">+A91+1</f>
        <v>82</v>
      </c>
      <c r="B92" s="38" t="s">
        <v>87</v>
      </c>
      <c r="C92" s="22">
        <v>300</v>
      </c>
      <c r="D92" s="39"/>
      <c r="E92" s="39"/>
      <c r="F92" s="17">
        <f t="shared" si="13"/>
        <v>300</v>
      </c>
    </row>
    <row r="93" spans="1:8" ht="15" customHeight="1" x14ac:dyDescent="0.25">
      <c r="A93" s="15">
        <f t="shared" si="11"/>
        <v>83</v>
      </c>
      <c r="B93" s="65" t="s">
        <v>88</v>
      </c>
      <c r="C93" s="24">
        <v>700</v>
      </c>
      <c r="D93" s="27"/>
      <c r="E93" s="27"/>
      <c r="F93" s="18">
        <f>C93+D93+E93</f>
        <v>700</v>
      </c>
    </row>
    <row r="94" spans="1:8" ht="21" customHeight="1" x14ac:dyDescent="0.25">
      <c r="A94" s="15">
        <f t="shared" si="11"/>
        <v>84</v>
      </c>
      <c r="B94" s="29" t="s">
        <v>89</v>
      </c>
      <c r="C94" s="24">
        <v>100</v>
      </c>
      <c r="D94" s="27"/>
      <c r="E94" s="27"/>
      <c r="F94" s="18">
        <f>C94+D94+E94</f>
        <v>100</v>
      </c>
    </row>
    <row r="95" spans="1:8" s="20" customFormat="1" ht="14.25" customHeight="1" x14ac:dyDescent="0.25">
      <c r="A95" s="15">
        <f t="shared" si="11"/>
        <v>85</v>
      </c>
      <c r="B95" s="9" t="s">
        <v>90</v>
      </c>
      <c r="C95" s="24">
        <v>3500</v>
      </c>
      <c r="D95" s="23"/>
      <c r="E95" s="27"/>
      <c r="F95" s="18">
        <f t="shared" si="13"/>
        <v>3500</v>
      </c>
    </row>
    <row r="96" spans="1:8" s="20" customFormat="1" ht="15.75" customHeight="1" x14ac:dyDescent="0.25">
      <c r="A96" s="15">
        <f t="shared" si="11"/>
        <v>86</v>
      </c>
      <c r="B96" s="30" t="s">
        <v>91</v>
      </c>
      <c r="C96" s="24">
        <v>832.9</v>
      </c>
      <c r="D96" s="24"/>
      <c r="E96" s="24">
        <f>24+20.99</f>
        <v>44.989999999999995</v>
      </c>
      <c r="F96" s="18">
        <f>C96+D96+E96</f>
        <v>877.89</v>
      </c>
    </row>
    <row r="97" spans="1:10" s="20" customFormat="1" ht="15.75" customHeight="1" x14ac:dyDescent="0.2">
      <c r="A97" s="15">
        <f t="shared" si="11"/>
        <v>87</v>
      </c>
      <c r="B97" s="29" t="s">
        <v>92</v>
      </c>
      <c r="C97" s="64"/>
      <c r="D97" s="24"/>
      <c r="E97" s="24">
        <f>500+929.858</f>
        <v>1429.8579999999999</v>
      </c>
      <c r="F97" s="18">
        <f>C97+D97+E97</f>
        <v>1429.8579999999999</v>
      </c>
    </row>
    <row r="98" spans="1:10" s="20" customFormat="1" ht="23.25" customHeight="1" x14ac:dyDescent="0.2">
      <c r="A98" s="15">
        <f t="shared" si="11"/>
        <v>88</v>
      </c>
      <c r="B98" s="9" t="s">
        <v>93</v>
      </c>
      <c r="C98" s="64"/>
      <c r="D98" s="24">
        <v>1000</v>
      </c>
      <c r="E98" s="24"/>
      <c r="F98" s="18">
        <f>C98+D98+E98</f>
        <v>1000</v>
      </c>
      <c r="G98" s="28"/>
      <c r="H98" s="58"/>
    </row>
    <row r="99" spans="1:10" s="20" customFormat="1" ht="14.1" customHeight="1" x14ac:dyDescent="0.25">
      <c r="A99" s="15">
        <f t="shared" si="11"/>
        <v>89</v>
      </c>
      <c r="B99" s="47" t="s">
        <v>50</v>
      </c>
      <c r="C99" s="18">
        <f>C79</f>
        <v>12368.217000000001</v>
      </c>
      <c r="D99" s="18">
        <f>D79</f>
        <v>3348.6</v>
      </c>
      <c r="E99" s="18">
        <f>E79</f>
        <v>1474.848</v>
      </c>
      <c r="F99" s="18">
        <f>F79</f>
        <v>17191.665000000001</v>
      </c>
      <c r="G99" s="70"/>
    </row>
    <row r="100" spans="1:10" s="20" customFormat="1" ht="14.1" customHeight="1" x14ac:dyDescent="0.25">
      <c r="A100" s="15">
        <f t="shared" si="11"/>
        <v>90</v>
      </c>
      <c r="B100" s="14" t="s">
        <v>94</v>
      </c>
      <c r="C100" s="14"/>
      <c r="D100" s="14"/>
      <c r="E100" s="14"/>
      <c r="F100" s="14"/>
    </row>
    <row r="101" spans="1:10" s="20" customFormat="1" ht="14.1" customHeight="1" x14ac:dyDescent="0.2">
      <c r="A101" s="13">
        <v>91</v>
      </c>
      <c r="B101" s="16" t="s">
        <v>13</v>
      </c>
      <c r="C101" s="18">
        <f>C105+C103+C102+C104+C107+C106</f>
        <v>3882.752</v>
      </c>
      <c r="D101" s="18">
        <f>D105+D103+D102+D104+D107+D106+D108</f>
        <v>7244.9120000000003</v>
      </c>
      <c r="E101" s="18">
        <f>E105+E103+E102+E104+E107+E106+E108</f>
        <v>0</v>
      </c>
      <c r="F101" s="18">
        <f>F105+F103+F102+F104+F107+F106+F108</f>
        <v>11127.664000000001</v>
      </c>
      <c r="G101" s="19"/>
    </row>
    <row r="102" spans="1:10" s="20" customFormat="1" ht="17.45" customHeight="1" x14ac:dyDescent="0.25">
      <c r="A102" s="15">
        <f t="shared" ref="A102" si="15">+A101+1</f>
        <v>92</v>
      </c>
      <c r="B102" s="9" t="s">
        <v>95</v>
      </c>
      <c r="C102" s="24">
        <f>3783.9+58.852</f>
        <v>3842.752</v>
      </c>
      <c r="D102" s="24"/>
      <c r="E102" s="18"/>
      <c r="F102" s="18">
        <f>C102+D102+E102</f>
        <v>3842.752</v>
      </c>
    </row>
    <row r="103" spans="1:10" s="20" customFormat="1" ht="24" customHeight="1" x14ac:dyDescent="0.25">
      <c r="A103" s="15">
        <f t="shared" si="11"/>
        <v>93</v>
      </c>
      <c r="B103" s="9" t="s">
        <v>93</v>
      </c>
      <c r="C103" s="18"/>
      <c r="D103" s="25">
        <v>2086.665</v>
      </c>
      <c r="E103" s="18"/>
      <c r="F103" s="18">
        <f>C103+D103+E103</f>
        <v>2086.665</v>
      </c>
    </row>
    <row r="104" spans="1:10" s="20" customFormat="1" ht="18" customHeight="1" x14ac:dyDescent="0.2">
      <c r="A104" s="15">
        <f t="shared" si="11"/>
        <v>94</v>
      </c>
      <c r="B104" s="29" t="s">
        <v>96</v>
      </c>
      <c r="C104" s="22">
        <v>20</v>
      </c>
      <c r="D104" s="71"/>
      <c r="E104" s="18"/>
      <c r="F104" s="18">
        <f>C104+D104+E104</f>
        <v>20</v>
      </c>
    </row>
    <row r="105" spans="1:10" s="20" customFormat="1" ht="15.6" customHeight="1" x14ac:dyDescent="0.2">
      <c r="A105" s="15">
        <f t="shared" si="11"/>
        <v>95</v>
      </c>
      <c r="B105" s="9" t="s">
        <v>97</v>
      </c>
      <c r="C105" s="22">
        <v>20</v>
      </c>
      <c r="D105" s="24"/>
      <c r="E105" s="27"/>
      <c r="F105" s="18">
        <f>C105+D105+E105</f>
        <v>20</v>
      </c>
    </row>
    <row r="106" spans="1:10" s="20" customFormat="1" ht="24" customHeight="1" x14ac:dyDescent="0.2">
      <c r="A106" s="15">
        <f t="shared" si="11"/>
        <v>96</v>
      </c>
      <c r="B106" s="72" t="s">
        <v>98</v>
      </c>
      <c r="C106" s="18"/>
      <c r="D106" s="25">
        <v>855.31500000000005</v>
      </c>
      <c r="E106" s="18"/>
      <c r="F106" s="18">
        <f t="shared" ref="F106:F108" si="16">C106+D106+E106</f>
        <v>855.31500000000005</v>
      </c>
    </row>
    <row r="107" spans="1:10" s="20" customFormat="1" ht="27" customHeight="1" x14ac:dyDescent="0.25">
      <c r="A107" s="15">
        <f t="shared" si="11"/>
        <v>97</v>
      </c>
      <c r="B107" s="9" t="s">
        <v>99</v>
      </c>
      <c r="C107" s="24"/>
      <c r="D107" s="73">
        <v>2656.3580000000002</v>
      </c>
      <c r="E107" s="18"/>
      <c r="F107" s="18">
        <f t="shared" si="16"/>
        <v>2656.3580000000002</v>
      </c>
    </row>
    <row r="108" spans="1:10" s="20" customFormat="1" ht="24" customHeight="1" x14ac:dyDescent="0.25">
      <c r="A108" s="15">
        <f t="shared" si="11"/>
        <v>98</v>
      </c>
      <c r="B108" s="9" t="s">
        <v>100</v>
      </c>
      <c r="C108" s="74"/>
      <c r="D108" s="25">
        <v>1646.5740000000001</v>
      </c>
      <c r="E108" s="75"/>
      <c r="F108" s="18">
        <f t="shared" si="16"/>
        <v>1646.5740000000001</v>
      </c>
      <c r="J108" s="19"/>
    </row>
    <row r="109" spans="1:10" s="20" customFormat="1" ht="14.1" customHeight="1" x14ac:dyDescent="0.25">
      <c r="A109" s="15">
        <f t="shared" si="11"/>
        <v>99</v>
      </c>
      <c r="B109" s="47" t="s">
        <v>50</v>
      </c>
      <c r="C109" s="18">
        <f>C101</f>
        <v>3882.752</v>
      </c>
      <c r="D109" s="18">
        <f>D101</f>
        <v>7244.9120000000003</v>
      </c>
      <c r="E109" s="18">
        <f>E101</f>
        <v>0</v>
      </c>
      <c r="F109" s="18">
        <f>F101</f>
        <v>11127.664000000001</v>
      </c>
      <c r="G109" s="48"/>
    </row>
    <row r="110" spans="1:10" s="20" customFormat="1" ht="14.1" customHeight="1" x14ac:dyDescent="0.25">
      <c r="A110" s="15">
        <f t="shared" si="11"/>
        <v>100</v>
      </c>
      <c r="B110" s="76" t="s">
        <v>101</v>
      </c>
      <c r="C110" s="76"/>
      <c r="D110" s="76"/>
      <c r="E110" s="76"/>
      <c r="F110" s="76"/>
    </row>
    <row r="111" spans="1:10" s="20" customFormat="1" ht="14.1" customHeight="1" x14ac:dyDescent="0.2">
      <c r="A111" s="13">
        <v>101</v>
      </c>
      <c r="B111" s="16" t="s">
        <v>13</v>
      </c>
      <c r="C111" s="18">
        <f>C112+C116+C117+C118+C119+C120+C121+C122+C113+C114++C123+C115</f>
        <v>2250.1000000000004</v>
      </c>
      <c r="D111" s="18">
        <f>D112+D116+D117+D118+D119+D120+D121+D122+D113++D123</f>
        <v>0</v>
      </c>
      <c r="E111" s="18">
        <f>E112+E116+E117+E118+E119+E120+E121+E122+E113+E114+E123</f>
        <v>0</v>
      </c>
      <c r="F111" s="18">
        <f>F112+F116+F117+F118+F119+F120+F121+F122+F113+F114+F115+F123</f>
        <v>2250.1000000000004</v>
      </c>
    </row>
    <row r="112" spans="1:10" s="20" customFormat="1" ht="14.1" customHeight="1" x14ac:dyDescent="0.2">
      <c r="A112" s="15">
        <f t="shared" ref="A112" si="17">+A111+1</f>
        <v>102</v>
      </c>
      <c r="B112" s="21" t="s">
        <v>102</v>
      </c>
      <c r="C112" s="22">
        <v>260</v>
      </c>
      <c r="D112" s="77"/>
      <c r="E112" s="77"/>
      <c r="F112" s="18">
        <f t="shared" ref="F112:F129" si="18">C112+D112+E112</f>
        <v>260</v>
      </c>
    </row>
    <row r="113" spans="1:6" s="20" customFormat="1" ht="14.1" customHeight="1" x14ac:dyDescent="0.2">
      <c r="A113" s="15">
        <f t="shared" si="11"/>
        <v>103</v>
      </c>
      <c r="B113" s="52" t="s">
        <v>103</v>
      </c>
      <c r="C113" s="22">
        <v>200</v>
      </c>
      <c r="D113" s="77"/>
      <c r="E113" s="77"/>
      <c r="F113" s="18">
        <f t="shared" si="18"/>
        <v>200</v>
      </c>
    </row>
    <row r="114" spans="1:6" s="20" customFormat="1" ht="14.1" customHeight="1" x14ac:dyDescent="0.2">
      <c r="A114" s="15">
        <f t="shared" si="11"/>
        <v>104</v>
      </c>
      <c r="B114" s="52" t="s">
        <v>104</v>
      </c>
      <c r="C114" s="22">
        <v>50</v>
      </c>
      <c r="D114" s="77"/>
      <c r="E114" s="77"/>
      <c r="F114" s="18">
        <f t="shared" si="18"/>
        <v>50</v>
      </c>
    </row>
    <row r="115" spans="1:6" s="20" customFormat="1" ht="14.1" customHeight="1" x14ac:dyDescent="0.2">
      <c r="A115" s="15">
        <f t="shared" si="11"/>
        <v>105</v>
      </c>
      <c r="B115" s="52" t="s">
        <v>105</v>
      </c>
      <c r="C115" s="22">
        <v>25</v>
      </c>
      <c r="D115" s="77"/>
      <c r="E115" s="77"/>
      <c r="F115" s="18">
        <f t="shared" si="18"/>
        <v>25</v>
      </c>
    </row>
    <row r="116" spans="1:6" s="20" customFormat="1" x14ac:dyDescent="0.25">
      <c r="A116" s="15">
        <f t="shared" si="11"/>
        <v>106</v>
      </c>
      <c r="B116" s="29" t="s">
        <v>106</v>
      </c>
      <c r="C116" s="78">
        <v>288.39999999999998</v>
      </c>
      <c r="D116" s="77"/>
      <c r="E116" s="24"/>
      <c r="F116" s="18">
        <f t="shared" si="18"/>
        <v>288.39999999999998</v>
      </c>
    </row>
    <row r="117" spans="1:6" s="20" customFormat="1" x14ac:dyDescent="0.25">
      <c r="A117" s="15">
        <f t="shared" si="11"/>
        <v>107</v>
      </c>
      <c r="B117" s="9" t="s">
        <v>107</v>
      </c>
      <c r="C117" s="78">
        <f>928.4+9.6</f>
        <v>938</v>
      </c>
      <c r="D117" s="79"/>
      <c r="E117" s="24"/>
      <c r="F117" s="18">
        <f t="shared" si="18"/>
        <v>938</v>
      </c>
    </row>
    <row r="118" spans="1:6" s="20" customFormat="1" x14ac:dyDescent="0.25">
      <c r="A118" s="15">
        <f t="shared" si="11"/>
        <v>108</v>
      </c>
      <c r="B118" s="9" t="s">
        <v>108</v>
      </c>
      <c r="C118" s="78">
        <f>300.3+3.4</f>
        <v>303.7</v>
      </c>
      <c r="D118" s="79"/>
      <c r="E118" s="77"/>
      <c r="F118" s="18">
        <f t="shared" si="18"/>
        <v>303.7</v>
      </c>
    </row>
    <row r="119" spans="1:6" s="20" customFormat="1" ht="14.1" customHeight="1" x14ac:dyDescent="0.2">
      <c r="A119" s="15">
        <f t="shared" si="11"/>
        <v>109</v>
      </c>
      <c r="B119" s="9" t="s">
        <v>109</v>
      </c>
      <c r="C119" s="22">
        <v>55</v>
      </c>
      <c r="D119" s="77"/>
      <c r="E119" s="77"/>
      <c r="F119" s="18">
        <f t="shared" si="18"/>
        <v>55</v>
      </c>
    </row>
    <row r="120" spans="1:6" s="20" customFormat="1" ht="14.1" customHeight="1" x14ac:dyDescent="0.2">
      <c r="A120" s="15">
        <f t="shared" si="11"/>
        <v>110</v>
      </c>
      <c r="B120" s="21" t="s">
        <v>110</v>
      </c>
      <c r="C120" s="22">
        <v>65</v>
      </c>
      <c r="D120" s="77"/>
      <c r="E120" s="77"/>
      <c r="F120" s="18">
        <f t="shared" si="18"/>
        <v>65</v>
      </c>
    </row>
    <row r="121" spans="1:6" s="20" customFormat="1" ht="14.1" customHeight="1" x14ac:dyDescent="0.2">
      <c r="A121" s="13">
        <v>111</v>
      </c>
      <c r="B121" s="9" t="s">
        <v>111</v>
      </c>
      <c r="C121" s="22">
        <v>30</v>
      </c>
      <c r="D121" s="77"/>
      <c r="E121" s="77"/>
      <c r="F121" s="18">
        <f t="shared" si="18"/>
        <v>30</v>
      </c>
    </row>
    <row r="122" spans="1:6" s="20" customFormat="1" ht="14.1" customHeight="1" x14ac:dyDescent="0.2">
      <c r="A122" s="15">
        <f t="shared" ref="A122" si="19">+A121+1</f>
        <v>112</v>
      </c>
      <c r="B122" s="29" t="s">
        <v>112</v>
      </c>
      <c r="C122" s="22">
        <v>25</v>
      </c>
      <c r="D122" s="77"/>
      <c r="E122" s="77"/>
      <c r="F122" s="18">
        <f t="shared" si="18"/>
        <v>25</v>
      </c>
    </row>
    <row r="123" spans="1:6" s="20" customFormat="1" ht="14.1" customHeight="1" x14ac:dyDescent="0.2">
      <c r="A123" s="15">
        <f t="shared" si="11"/>
        <v>113</v>
      </c>
      <c r="B123" s="80" t="s">
        <v>113</v>
      </c>
      <c r="C123" s="22">
        <v>10</v>
      </c>
      <c r="D123" s="77"/>
      <c r="E123" s="77"/>
      <c r="F123" s="18">
        <f t="shared" si="18"/>
        <v>10</v>
      </c>
    </row>
    <row r="124" spans="1:6" s="20" customFormat="1" ht="14.1" customHeight="1" x14ac:dyDescent="0.25">
      <c r="A124" s="15">
        <f t="shared" si="11"/>
        <v>114</v>
      </c>
      <c r="B124" s="54" t="s">
        <v>114</v>
      </c>
      <c r="C124" s="81">
        <f>300.9+2.8</f>
        <v>303.7</v>
      </c>
      <c r="D124" s="24"/>
      <c r="E124" s="24">
        <v>3</v>
      </c>
      <c r="F124" s="18">
        <f>C124+D124+E124</f>
        <v>306.7</v>
      </c>
    </row>
    <row r="125" spans="1:6" s="20" customFormat="1" ht="14.1" customHeight="1" x14ac:dyDescent="0.25">
      <c r="A125" s="15">
        <f t="shared" si="11"/>
        <v>115</v>
      </c>
      <c r="B125" s="54" t="s">
        <v>115</v>
      </c>
      <c r="C125" s="81">
        <f>179.3+1.7</f>
        <v>181</v>
      </c>
      <c r="D125" s="77"/>
      <c r="E125" s="24">
        <f>0.2+0.2+0.4</f>
        <v>0.8</v>
      </c>
      <c r="F125" s="18">
        <f>C125+D125+E125</f>
        <v>181.8</v>
      </c>
    </row>
    <row r="126" spans="1:6" s="20" customFormat="1" ht="14.1" customHeight="1" x14ac:dyDescent="0.25">
      <c r="A126" s="15">
        <f t="shared" si="11"/>
        <v>116</v>
      </c>
      <c r="B126" s="54" t="s">
        <v>116</v>
      </c>
      <c r="C126" s="81">
        <f>362.4+4.5</f>
        <v>366.9</v>
      </c>
      <c r="D126" s="77"/>
      <c r="E126" s="24"/>
      <c r="F126" s="18">
        <f t="shared" si="18"/>
        <v>366.9</v>
      </c>
    </row>
    <row r="127" spans="1:6" s="20" customFormat="1" ht="14.1" customHeight="1" x14ac:dyDescent="0.25">
      <c r="A127" s="15">
        <f t="shared" si="11"/>
        <v>117</v>
      </c>
      <c r="B127" s="54" t="s">
        <v>117</v>
      </c>
      <c r="C127" s="81">
        <v>381.1</v>
      </c>
      <c r="D127" s="77"/>
      <c r="E127" s="24"/>
      <c r="F127" s="18">
        <f t="shared" si="18"/>
        <v>381.1</v>
      </c>
    </row>
    <row r="128" spans="1:6" s="20" customFormat="1" ht="14.1" customHeight="1" x14ac:dyDescent="0.25">
      <c r="A128" s="15">
        <f t="shared" si="11"/>
        <v>118</v>
      </c>
      <c r="B128" s="44" t="s">
        <v>118</v>
      </c>
      <c r="C128" s="81">
        <f>1284.6+22</f>
        <v>1306.5999999999999</v>
      </c>
      <c r="D128" s="24">
        <v>42.567999999999998</v>
      </c>
      <c r="E128" s="24">
        <v>4.5</v>
      </c>
      <c r="F128" s="18">
        <f t="shared" si="18"/>
        <v>1353.6679999999999</v>
      </c>
    </row>
    <row r="129" spans="1:13" s="20" customFormat="1" ht="14.1" customHeight="1" x14ac:dyDescent="0.25">
      <c r="A129" s="15">
        <f t="shared" si="11"/>
        <v>119</v>
      </c>
      <c r="B129" s="47" t="s">
        <v>50</v>
      </c>
      <c r="C129" s="18">
        <f>C111+C127+C128+C125+C126+C124</f>
        <v>4789.3999999999996</v>
      </c>
      <c r="D129" s="18">
        <f>D111+D127+D128+D125+D126+D124</f>
        <v>42.567999999999998</v>
      </c>
      <c r="E129" s="18">
        <f>E111+E127+E128+E125+E126+E124</f>
        <v>8.3000000000000007</v>
      </c>
      <c r="F129" s="18">
        <f t="shared" si="18"/>
        <v>4840.268</v>
      </c>
      <c r="G129" s="48"/>
    </row>
    <row r="130" spans="1:13" s="20" customFormat="1" ht="14.1" customHeight="1" x14ac:dyDescent="0.25">
      <c r="A130" s="15">
        <f t="shared" si="11"/>
        <v>120</v>
      </c>
      <c r="B130" s="14" t="s">
        <v>119</v>
      </c>
      <c r="C130" s="14"/>
      <c r="D130" s="14"/>
      <c r="E130" s="14"/>
      <c r="F130" s="14"/>
    </row>
    <row r="131" spans="1:13" s="20" customFormat="1" ht="16.149999999999999" customHeight="1" x14ac:dyDescent="0.25">
      <c r="A131" s="13">
        <v>121</v>
      </c>
      <c r="B131" s="9" t="s">
        <v>120</v>
      </c>
      <c r="C131" s="81">
        <v>457.2</v>
      </c>
      <c r="D131" s="25">
        <f>491.818+4.766</f>
        <v>496.584</v>
      </c>
      <c r="E131" s="82">
        <v>28</v>
      </c>
      <c r="F131" s="24">
        <f>C131+D131+E131</f>
        <v>981.78399999999999</v>
      </c>
      <c r="G131" s="45"/>
      <c r="I131"/>
      <c r="J131"/>
      <c r="K131"/>
      <c r="L131"/>
      <c r="M131"/>
    </row>
    <row r="132" spans="1:13" s="20" customFormat="1" ht="14.1" customHeight="1" x14ac:dyDescent="0.25">
      <c r="A132" s="15">
        <f t="shared" ref="A132" si="20">+A131+1</f>
        <v>122</v>
      </c>
      <c r="B132" s="9" t="s">
        <v>121</v>
      </c>
      <c r="C132" s="81">
        <v>146.65</v>
      </c>
      <c r="D132" s="25">
        <v>181.58600000000001</v>
      </c>
      <c r="E132" s="82">
        <v>24</v>
      </c>
      <c r="F132" s="24">
        <f>C132+D132+E132</f>
        <v>352.23599999999999</v>
      </c>
      <c r="G132" s="45"/>
      <c r="I132" s="83"/>
      <c r="J132"/>
      <c r="K132"/>
      <c r="L132"/>
      <c r="M132"/>
    </row>
    <row r="133" spans="1:13" s="20" customFormat="1" ht="14.1" customHeight="1" x14ac:dyDescent="0.25">
      <c r="A133" s="15">
        <f t="shared" si="11"/>
        <v>123</v>
      </c>
      <c r="B133" s="9" t="s">
        <v>122</v>
      </c>
      <c r="C133" s="81">
        <v>860</v>
      </c>
      <c r="D133" s="25">
        <f>747.986+4.766</f>
        <v>752.75199999999995</v>
      </c>
      <c r="E133" s="82">
        <v>140</v>
      </c>
      <c r="F133" s="24">
        <f t="shared" ref="F133:F156" si="21">C133+D133+E133</f>
        <v>1752.752</v>
      </c>
      <c r="G133" s="45"/>
      <c r="I133"/>
      <c r="J133"/>
      <c r="K133"/>
      <c r="L133"/>
      <c r="M133"/>
    </row>
    <row r="134" spans="1:13" s="20" customFormat="1" ht="14.1" customHeight="1" x14ac:dyDescent="0.25">
      <c r="A134" s="15">
        <f t="shared" si="11"/>
        <v>124</v>
      </c>
      <c r="B134" s="9" t="s">
        <v>123</v>
      </c>
      <c r="C134" s="81">
        <v>572.9</v>
      </c>
      <c r="D134" s="25">
        <v>568.23599999999999</v>
      </c>
      <c r="E134" s="82">
        <v>82</v>
      </c>
      <c r="F134" s="24">
        <f t="shared" si="21"/>
        <v>1223.136</v>
      </c>
      <c r="G134" s="45"/>
      <c r="I134"/>
      <c r="J134"/>
      <c r="K134"/>
      <c r="L134"/>
      <c r="M134"/>
    </row>
    <row r="135" spans="1:13" s="20" customFormat="1" ht="14.1" customHeight="1" x14ac:dyDescent="0.25">
      <c r="A135" s="15">
        <f t="shared" si="11"/>
        <v>125</v>
      </c>
      <c r="B135" s="9" t="s">
        <v>124</v>
      </c>
      <c r="C135" s="81">
        <v>217.3</v>
      </c>
      <c r="D135" s="25">
        <v>137.352</v>
      </c>
      <c r="E135" s="82">
        <v>19</v>
      </c>
      <c r="F135" s="24">
        <f t="shared" si="21"/>
        <v>373.65200000000004</v>
      </c>
      <c r="G135" s="45"/>
      <c r="I135"/>
      <c r="J135"/>
      <c r="K135"/>
      <c r="L135"/>
      <c r="M135"/>
    </row>
    <row r="136" spans="1:13" s="20" customFormat="1" ht="14.1" customHeight="1" x14ac:dyDescent="0.25">
      <c r="A136" s="15">
        <f t="shared" si="11"/>
        <v>126</v>
      </c>
      <c r="B136" s="9" t="s">
        <v>125</v>
      </c>
      <c r="C136" s="81">
        <f>682.5-96</f>
        <v>586.5</v>
      </c>
      <c r="D136" s="25">
        <v>354.66699999999997</v>
      </c>
      <c r="E136" s="82">
        <v>37</v>
      </c>
      <c r="F136" s="24">
        <f t="shared" si="21"/>
        <v>978.16699999999992</v>
      </c>
      <c r="G136" s="45"/>
      <c r="H136" s="84"/>
      <c r="I136" s="85"/>
      <c r="J136"/>
      <c r="K136"/>
      <c r="L136"/>
      <c r="M136"/>
    </row>
    <row r="137" spans="1:13" s="20" customFormat="1" ht="14.1" customHeight="1" x14ac:dyDescent="0.25">
      <c r="A137" s="15">
        <f t="shared" si="11"/>
        <v>127</v>
      </c>
      <c r="B137" s="9" t="s">
        <v>126</v>
      </c>
      <c r="C137" s="81">
        <v>250</v>
      </c>
      <c r="D137" s="25">
        <v>210.81200000000001</v>
      </c>
      <c r="E137" s="82">
        <v>29</v>
      </c>
      <c r="F137" s="24">
        <f t="shared" si="21"/>
        <v>489.81200000000001</v>
      </c>
      <c r="G137" s="45"/>
      <c r="I137"/>
      <c r="J137"/>
      <c r="K137"/>
      <c r="L137"/>
      <c r="M137"/>
    </row>
    <row r="138" spans="1:13" s="20" customFormat="1" ht="14.1" customHeight="1" x14ac:dyDescent="0.25">
      <c r="A138" s="15">
        <f t="shared" si="11"/>
        <v>128</v>
      </c>
      <c r="B138" s="9" t="s">
        <v>127</v>
      </c>
      <c r="C138" s="81">
        <v>482.2</v>
      </c>
      <c r="D138" s="25">
        <v>416.47500000000002</v>
      </c>
      <c r="E138" s="82">
        <v>52</v>
      </c>
      <c r="F138" s="24">
        <f t="shared" si="21"/>
        <v>950.67499999999995</v>
      </c>
      <c r="G138" s="45"/>
      <c r="I138"/>
      <c r="J138"/>
      <c r="K138"/>
      <c r="L138"/>
      <c r="M138"/>
    </row>
    <row r="139" spans="1:13" s="20" customFormat="1" ht="14.1" customHeight="1" x14ac:dyDescent="0.25">
      <c r="A139" s="15">
        <f t="shared" si="11"/>
        <v>129</v>
      </c>
      <c r="B139" s="9" t="s">
        <v>128</v>
      </c>
      <c r="C139" s="81">
        <v>690.4</v>
      </c>
      <c r="D139" s="25">
        <v>719.82600000000002</v>
      </c>
      <c r="E139" s="82">
        <v>105</v>
      </c>
      <c r="F139" s="24">
        <f t="shared" si="21"/>
        <v>1515.2260000000001</v>
      </c>
      <c r="G139" s="45"/>
      <c r="I139"/>
      <c r="J139"/>
      <c r="K139"/>
      <c r="L139"/>
      <c r="M139"/>
    </row>
    <row r="140" spans="1:13" s="20" customFormat="1" ht="14.1" customHeight="1" x14ac:dyDescent="0.25">
      <c r="A140" s="15">
        <f t="shared" ref="A140" si="22">+A139+1</f>
        <v>130</v>
      </c>
      <c r="B140" s="9" t="s">
        <v>129</v>
      </c>
      <c r="C140" s="81">
        <v>433.2</v>
      </c>
      <c r="D140" s="25">
        <f>760.318+143</f>
        <v>903.31799999999998</v>
      </c>
      <c r="E140" s="82">
        <v>15</v>
      </c>
      <c r="F140" s="24">
        <f t="shared" si="21"/>
        <v>1351.518</v>
      </c>
      <c r="G140" s="45"/>
      <c r="I140"/>
      <c r="J140"/>
      <c r="K140"/>
      <c r="L140"/>
      <c r="M140"/>
    </row>
    <row r="141" spans="1:13" s="20" customFormat="1" ht="14.1" customHeight="1" x14ac:dyDescent="0.25">
      <c r="A141" s="13">
        <v>131</v>
      </c>
      <c r="B141" s="9" t="s">
        <v>130</v>
      </c>
      <c r="C141" s="81">
        <v>465.3</v>
      </c>
      <c r="D141" s="25">
        <v>1398.0920000000001</v>
      </c>
      <c r="E141" s="82">
        <v>17</v>
      </c>
      <c r="F141" s="24">
        <f t="shared" si="21"/>
        <v>1880.3920000000001</v>
      </c>
      <c r="G141" s="45"/>
      <c r="I141"/>
      <c r="J141"/>
      <c r="K141"/>
      <c r="L141"/>
      <c r="M141"/>
    </row>
    <row r="142" spans="1:13" s="20" customFormat="1" ht="14.1" customHeight="1" x14ac:dyDescent="0.25">
      <c r="A142" s="15">
        <f t="shared" ref="A142:A169" si="23">+A141+1</f>
        <v>132</v>
      </c>
      <c r="B142" s="9" t="s">
        <v>131</v>
      </c>
      <c r="C142" s="81">
        <v>482.9</v>
      </c>
      <c r="D142" s="25">
        <v>1261.0540000000001</v>
      </c>
      <c r="E142" s="82">
        <v>42</v>
      </c>
      <c r="F142" s="24">
        <f t="shared" si="21"/>
        <v>1785.9540000000002</v>
      </c>
      <c r="G142" s="45"/>
      <c r="I142"/>
      <c r="J142"/>
      <c r="K142"/>
      <c r="L142"/>
      <c r="M142"/>
    </row>
    <row r="143" spans="1:13" s="20" customFormat="1" ht="14.1" customHeight="1" x14ac:dyDescent="0.25">
      <c r="A143" s="15">
        <f t="shared" si="23"/>
        <v>133</v>
      </c>
      <c r="B143" s="9" t="s">
        <v>132</v>
      </c>
      <c r="C143" s="81">
        <v>423.5</v>
      </c>
      <c r="D143" s="25">
        <v>1456.1279999999999</v>
      </c>
      <c r="E143" s="82">
        <f>32.1+13.9</f>
        <v>46</v>
      </c>
      <c r="F143" s="24">
        <f t="shared" si="21"/>
        <v>1925.6279999999999</v>
      </c>
      <c r="G143" s="45"/>
      <c r="I143"/>
      <c r="J143"/>
      <c r="K143"/>
      <c r="L143"/>
      <c r="M143"/>
    </row>
    <row r="144" spans="1:13" s="20" customFormat="1" ht="14.1" customHeight="1" x14ac:dyDescent="0.25">
      <c r="A144" s="15">
        <f t="shared" si="23"/>
        <v>134</v>
      </c>
      <c r="B144" s="9" t="s">
        <v>133</v>
      </c>
      <c r="C144" s="81">
        <v>683.8</v>
      </c>
      <c r="D144" s="25">
        <v>2873.145</v>
      </c>
      <c r="E144" s="82">
        <f>46+27</f>
        <v>73</v>
      </c>
      <c r="F144" s="24">
        <f t="shared" si="21"/>
        <v>3629.9449999999997</v>
      </c>
      <c r="G144" s="45"/>
      <c r="I144"/>
      <c r="J144"/>
      <c r="K144"/>
      <c r="L144"/>
      <c r="M144"/>
    </row>
    <row r="145" spans="1:13" s="20" customFormat="1" ht="14.1" customHeight="1" x14ac:dyDescent="0.25">
      <c r="A145" s="15">
        <f t="shared" si="23"/>
        <v>135</v>
      </c>
      <c r="B145" s="86" t="s">
        <v>134</v>
      </c>
      <c r="C145" s="81">
        <v>539</v>
      </c>
      <c r="D145" s="25">
        <v>676.13800000000003</v>
      </c>
      <c r="E145" s="82">
        <v>15</v>
      </c>
      <c r="F145" s="24">
        <f>C145+D145+E145</f>
        <v>1230.1379999999999</v>
      </c>
      <c r="G145" s="45"/>
      <c r="I145"/>
      <c r="J145"/>
      <c r="K145"/>
      <c r="L145"/>
      <c r="M145"/>
    </row>
    <row r="146" spans="1:13" s="20" customFormat="1" ht="14.1" customHeight="1" x14ac:dyDescent="0.25">
      <c r="A146" s="15">
        <f t="shared" si="23"/>
        <v>136</v>
      </c>
      <c r="B146" s="9" t="s">
        <v>135</v>
      </c>
      <c r="C146" s="81">
        <v>194.1</v>
      </c>
      <c r="D146" s="25">
        <v>985.05399999999997</v>
      </c>
      <c r="E146" s="82">
        <v>5.0549999999999997</v>
      </c>
      <c r="F146" s="24">
        <f t="shared" si="21"/>
        <v>1184.2090000000001</v>
      </c>
      <c r="G146" s="45"/>
      <c r="I146"/>
      <c r="J146"/>
      <c r="K146"/>
      <c r="L146"/>
      <c r="M146"/>
    </row>
    <row r="147" spans="1:13" s="20" customFormat="1" ht="14.1" customHeight="1" x14ac:dyDescent="0.25">
      <c r="A147" s="15">
        <f t="shared" si="23"/>
        <v>137</v>
      </c>
      <c r="B147" s="21" t="s">
        <v>136</v>
      </c>
      <c r="C147" s="81">
        <v>379.9</v>
      </c>
      <c r="D147" s="25">
        <v>701.73099999999999</v>
      </c>
      <c r="E147" s="82">
        <v>18</v>
      </c>
      <c r="F147" s="24">
        <f t="shared" si="21"/>
        <v>1099.6309999999999</v>
      </c>
      <c r="G147" s="45"/>
      <c r="I147"/>
      <c r="J147"/>
      <c r="K147"/>
      <c r="L147"/>
      <c r="M147"/>
    </row>
    <row r="148" spans="1:13" s="20" customFormat="1" ht="14.1" customHeight="1" x14ac:dyDescent="0.25">
      <c r="A148" s="15">
        <f t="shared" si="23"/>
        <v>138</v>
      </c>
      <c r="B148" s="9" t="s">
        <v>137</v>
      </c>
      <c r="C148" s="81">
        <v>547.5</v>
      </c>
      <c r="D148" s="25">
        <v>1527.251</v>
      </c>
      <c r="E148" s="82">
        <v>70.099999999999994</v>
      </c>
      <c r="F148" s="24">
        <f t="shared" si="21"/>
        <v>2144.8510000000001</v>
      </c>
      <c r="G148" s="45"/>
      <c r="I148"/>
      <c r="J148"/>
      <c r="K148"/>
      <c r="L148"/>
      <c r="M148"/>
    </row>
    <row r="149" spans="1:13" s="20" customFormat="1" ht="14.1" customHeight="1" x14ac:dyDescent="0.25">
      <c r="A149" s="15">
        <f t="shared" si="23"/>
        <v>139</v>
      </c>
      <c r="B149" s="9" t="s">
        <v>138</v>
      </c>
      <c r="C149" s="81">
        <v>438.9</v>
      </c>
      <c r="D149" s="25">
        <v>1188.125</v>
      </c>
      <c r="E149" s="82">
        <v>90</v>
      </c>
      <c r="F149" s="24">
        <f t="shared" si="21"/>
        <v>1717.0250000000001</v>
      </c>
      <c r="G149" s="45"/>
      <c r="I149"/>
      <c r="J149"/>
      <c r="K149"/>
      <c r="L149"/>
      <c r="M149"/>
    </row>
    <row r="150" spans="1:13" s="20" customFormat="1" ht="14.1" customHeight="1" x14ac:dyDescent="0.25">
      <c r="A150" s="15">
        <f t="shared" si="23"/>
        <v>140</v>
      </c>
      <c r="B150" s="21" t="s">
        <v>139</v>
      </c>
      <c r="C150" s="81">
        <v>772.1</v>
      </c>
      <c r="D150" s="25">
        <v>1728.3810000000001</v>
      </c>
      <c r="E150" s="82">
        <v>35</v>
      </c>
      <c r="F150" s="24">
        <f t="shared" si="21"/>
        <v>2535.4810000000002</v>
      </c>
      <c r="G150" s="45"/>
      <c r="I150"/>
      <c r="J150"/>
      <c r="K150"/>
      <c r="L150"/>
      <c r="M150"/>
    </row>
    <row r="151" spans="1:13" s="20" customFormat="1" ht="14.1" customHeight="1" x14ac:dyDescent="0.25">
      <c r="A151" s="13">
        <v>141</v>
      </c>
      <c r="B151" s="9" t="s">
        <v>140</v>
      </c>
      <c r="C151" s="81">
        <v>555.5</v>
      </c>
      <c r="D151" s="25">
        <v>3212.913</v>
      </c>
      <c r="E151" s="82">
        <v>37.6</v>
      </c>
      <c r="F151" s="24">
        <f t="shared" si="21"/>
        <v>3806.0129999999999</v>
      </c>
      <c r="G151" s="45"/>
      <c r="I151"/>
      <c r="J151"/>
      <c r="K151"/>
      <c r="L151"/>
      <c r="M151"/>
    </row>
    <row r="152" spans="1:13" s="20" customFormat="1" ht="14.1" customHeight="1" x14ac:dyDescent="0.25">
      <c r="A152" s="15">
        <f t="shared" ref="A152" si="24">+A151+1</f>
        <v>142</v>
      </c>
      <c r="B152" s="21" t="s">
        <v>141</v>
      </c>
      <c r="C152" s="81">
        <v>462.5</v>
      </c>
      <c r="D152" s="25">
        <v>1403.9090000000001</v>
      </c>
      <c r="E152" s="82">
        <v>88.5</v>
      </c>
      <c r="F152" s="24">
        <f t="shared" si="21"/>
        <v>1954.9090000000001</v>
      </c>
      <c r="G152" s="45"/>
      <c r="H152" s="45"/>
      <c r="I152"/>
      <c r="J152"/>
      <c r="K152"/>
      <c r="L152"/>
      <c r="M152"/>
    </row>
    <row r="153" spans="1:13" s="20" customFormat="1" ht="14.1" customHeight="1" x14ac:dyDescent="0.25">
      <c r="A153" s="15">
        <f t="shared" si="23"/>
        <v>143</v>
      </c>
      <c r="B153" s="29" t="s">
        <v>142</v>
      </c>
      <c r="C153" s="81">
        <v>72.7</v>
      </c>
      <c r="D153" s="25">
        <f>1349.148+40</f>
        <v>1389.1479999999999</v>
      </c>
      <c r="E153" s="82">
        <v>3</v>
      </c>
      <c r="F153" s="24">
        <f t="shared" si="21"/>
        <v>1464.848</v>
      </c>
      <c r="G153" s="45"/>
      <c r="I153"/>
      <c r="J153"/>
      <c r="K153"/>
      <c r="L153"/>
      <c r="M153"/>
    </row>
    <row r="154" spans="1:13" s="20" customFormat="1" ht="14.1" customHeight="1" x14ac:dyDescent="0.25">
      <c r="A154" s="15">
        <f t="shared" si="23"/>
        <v>144</v>
      </c>
      <c r="B154" s="21" t="s">
        <v>143</v>
      </c>
      <c r="C154" s="81">
        <f>427.5+15</f>
        <v>442.5</v>
      </c>
      <c r="D154" s="25">
        <v>31.698</v>
      </c>
      <c r="E154" s="82">
        <v>13</v>
      </c>
      <c r="F154" s="24">
        <f t="shared" si="21"/>
        <v>487.19799999999998</v>
      </c>
      <c r="G154" s="45"/>
      <c r="I154"/>
      <c r="J154"/>
      <c r="K154"/>
      <c r="L154"/>
      <c r="M154"/>
    </row>
    <row r="155" spans="1:13" s="20" customFormat="1" ht="14.1" customHeight="1" x14ac:dyDescent="0.25">
      <c r="A155" s="15">
        <f t="shared" si="23"/>
        <v>145</v>
      </c>
      <c r="B155" s="21" t="s">
        <v>144</v>
      </c>
      <c r="C155" s="81">
        <v>945.6</v>
      </c>
      <c r="D155" s="25">
        <v>90.275999999999996</v>
      </c>
      <c r="E155" s="82">
        <v>60</v>
      </c>
      <c r="F155" s="24">
        <f t="shared" si="21"/>
        <v>1095.876</v>
      </c>
      <c r="G155" s="45"/>
      <c r="I155"/>
      <c r="J155"/>
      <c r="K155"/>
      <c r="L155"/>
      <c r="M155"/>
    </row>
    <row r="156" spans="1:13" s="20" customFormat="1" ht="16.5" customHeight="1" x14ac:dyDescent="0.25">
      <c r="A156" s="15">
        <f t="shared" si="23"/>
        <v>146</v>
      </c>
      <c r="B156" s="9" t="s">
        <v>145</v>
      </c>
      <c r="C156" s="81">
        <v>115.2</v>
      </c>
      <c r="D156" s="25">
        <f>244.782+125.01</f>
        <v>369.79200000000003</v>
      </c>
      <c r="E156" s="87">
        <v>4.8</v>
      </c>
      <c r="F156" s="25">
        <f t="shared" si="21"/>
        <v>489.79200000000003</v>
      </c>
      <c r="G156" s="45"/>
      <c r="I156"/>
      <c r="J156"/>
      <c r="K156"/>
      <c r="L156"/>
      <c r="M156"/>
    </row>
    <row r="157" spans="1:13" s="20" customFormat="1" ht="17.45" customHeight="1" x14ac:dyDescent="0.25">
      <c r="A157" s="15">
        <f t="shared" si="23"/>
        <v>147</v>
      </c>
      <c r="B157" s="9" t="s">
        <v>146</v>
      </c>
      <c r="C157" s="81">
        <f>843.64</f>
        <v>843.64</v>
      </c>
      <c r="D157" s="88">
        <v>30</v>
      </c>
      <c r="E157" s="87">
        <v>50</v>
      </c>
      <c r="F157" s="89">
        <f>C157+D157+E157</f>
        <v>923.64</v>
      </c>
      <c r="G157" s="45"/>
    </row>
    <row r="158" spans="1:13" s="20" customFormat="1" ht="14.1" customHeight="1" x14ac:dyDescent="0.25">
      <c r="A158" s="15">
        <f t="shared" si="23"/>
        <v>148</v>
      </c>
      <c r="B158" s="16" t="s">
        <v>13</v>
      </c>
      <c r="C158" s="26">
        <f>C159+C160+C161+C164+C167+C168+C169+C166+C165</f>
        <v>2276</v>
      </c>
      <c r="D158" s="26">
        <f>D159+D160+D161+D164+D167+D168+D169+D166+D162+D165+D163+D170</f>
        <v>1875.431</v>
      </c>
      <c r="E158" s="26">
        <f>E159+E160+E161+E164+E167+E168+E169+E166</f>
        <v>0</v>
      </c>
      <c r="F158" s="26">
        <f>F159+F160+F161+F164+F167+F168+F169+F166+F162+F165+F163+F170</f>
        <v>4151.4310000000005</v>
      </c>
      <c r="G158" s="19"/>
    </row>
    <row r="159" spans="1:13" s="20" customFormat="1" ht="23.25" customHeight="1" x14ac:dyDescent="0.25">
      <c r="A159" s="15">
        <f t="shared" si="23"/>
        <v>149</v>
      </c>
      <c r="B159" s="9" t="s">
        <v>147</v>
      </c>
      <c r="C159" s="77"/>
      <c r="D159" s="24">
        <v>483.81599999999997</v>
      </c>
      <c r="E159" s="90"/>
      <c r="F159" s="24">
        <f t="shared" ref="F159:F168" si="25">C159+D159+E159</f>
        <v>483.81599999999997</v>
      </c>
      <c r="G159" s="19"/>
    </row>
    <row r="160" spans="1:13" s="20" customFormat="1" ht="24.75" customHeight="1" x14ac:dyDescent="0.25">
      <c r="A160" s="15">
        <f t="shared" si="23"/>
        <v>150</v>
      </c>
      <c r="B160" s="9" t="s">
        <v>148</v>
      </c>
      <c r="C160" s="77"/>
      <c r="D160" s="24">
        <v>10.773</v>
      </c>
      <c r="E160" s="90"/>
      <c r="F160" s="24">
        <f t="shared" si="25"/>
        <v>10.773</v>
      </c>
    </row>
    <row r="161" spans="1:9" s="20" customFormat="1" ht="15.75" customHeight="1" x14ac:dyDescent="0.2">
      <c r="A161" s="13">
        <v>151</v>
      </c>
      <c r="B161" s="9" t="s">
        <v>149</v>
      </c>
      <c r="C161" s="90"/>
      <c r="D161" s="91">
        <v>266.03199999999998</v>
      </c>
      <c r="E161" s="90"/>
      <c r="F161" s="24">
        <f t="shared" si="25"/>
        <v>266.03199999999998</v>
      </c>
    </row>
    <row r="162" spans="1:9" ht="16.5" customHeight="1" x14ac:dyDescent="0.25">
      <c r="A162" s="15">
        <f t="shared" ref="A162" si="26">+A161+1</f>
        <v>152</v>
      </c>
      <c r="B162" s="80" t="s">
        <v>150</v>
      </c>
      <c r="C162" s="92"/>
      <c r="D162" s="37">
        <v>84.828999999999994</v>
      </c>
      <c r="E162" s="92"/>
      <c r="F162" s="22">
        <f>+SUM(C162:E162)</f>
        <v>84.828999999999994</v>
      </c>
    </row>
    <row r="163" spans="1:9" ht="16.5" customHeight="1" x14ac:dyDescent="0.25">
      <c r="A163" s="15">
        <f t="shared" si="23"/>
        <v>153</v>
      </c>
      <c r="B163" s="93" t="s">
        <v>151</v>
      </c>
      <c r="C163" s="92"/>
      <c r="D163" s="37">
        <v>615.98099999999999</v>
      </c>
      <c r="E163" s="92"/>
      <c r="F163" s="22">
        <f>+SUM(C163:E163)</f>
        <v>615.98099999999999</v>
      </c>
    </row>
    <row r="164" spans="1:9" s="20" customFormat="1" ht="27" customHeight="1" x14ac:dyDescent="0.25">
      <c r="A164" s="15">
        <f t="shared" si="23"/>
        <v>154</v>
      </c>
      <c r="B164" s="9" t="s">
        <v>152</v>
      </c>
      <c r="C164" s="24">
        <v>155</v>
      </c>
      <c r="D164" s="77"/>
      <c r="E164" s="77"/>
      <c r="F164" s="24">
        <f>C164+D164+E164</f>
        <v>155</v>
      </c>
    </row>
    <row r="165" spans="1:9" s="20" customFormat="1" ht="18" customHeight="1" x14ac:dyDescent="0.25">
      <c r="A165" s="15">
        <f t="shared" si="23"/>
        <v>155</v>
      </c>
      <c r="B165" s="9" t="s">
        <v>153</v>
      </c>
      <c r="C165" s="24">
        <v>17</v>
      </c>
      <c r="D165" s="77"/>
      <c r="E165" s="77"/>
      <c r="F165" s="24">
        <f>C165+D165+E165</f>
        <v>17</v>
      </c>
    </row>
    <row r="166" spans="1:9" s="20" customFormat="1" ht="19.149999999999999" customHeight="1" x14ac:dyDescent="0.25">
      <c r="A166" s="15">
        <f t="shared" si="23"/>
        <v>156</v>
      </c>
      <c r="B166" s="9" t="s">
        <v>154</v>
      </c>
      <c r="C166" s="24">
        <v>113</v>
      </c>
      <c r="D166" s="77"/>
      <c r="E166" s="77"/>
      <c r="F166" s="24">
        <f>C166+D166+E166</f>
        <v>113</v>
      </c>
    </row>
    <row r="167" spans="1:9" s="20" customFormat="1" ht="15.75" customHeight="1" x14ac:dyDescent="0.25">
      <c r="A167" s="15">
        <f t="shared" si="23"/>
        <v>157</v>
      </c>
      <c r="B167" s="9" t="s">
        <v>155</v>
      </c>
      <c r="C167" s="24">
        <v>840</v>
      </c>
      <c r="D167" s="77"/>
      <c r="E167" s="77"/>
      <c r="F167" s="24">
        <f>C167+D167+E167</f>
        <v>840</v>
      </c>
    </row>
    <row r="168" spans="1:9" s="20" customFormat="1" ht="24.75" customHeight="1" x14ac:dyDescent="0.25">
      <c r="A168" s="15">
        <f t="shared" si="23"/>
        <v>158</v>
      </c>
      <c r="B168" s="9" t="s">
        <v>156</v>
      </c>
      <c r="C168" s="25">
        <v>160</v>
      </c>
      <c r="D168" s="77"/>
      <c r="E168" s="90"/>
      <c r="F168" s="24">
        <f t="shared" si="25"/>
        <v>160</v>
      </c>
    </row>
    <row r="169" spans="1:9" s="20" customFormat="1" ht="18.600000000000001" customHeight="1" x14ac:dyDescent="0.25">
      <c r="A169" s="15">
        <f t="shared" si="23"/>
        <v>159</v>
      </c>
      <c r="B169" s="9" t="s">
        <v>157</v>
      </c>
      <c r="C169" s="25">
        <f>910+81</f>
        <v>991</v>
      </c>
      <c r="D169" s="77"/>
      <c r="E169" s="90"/>
      <c r="F169" s="24">
        <f>C169+D169+E169</f>
        <v>991</v>
      </c>
      <c r="I169" s="94"/>
    </row>
    <row r="170" spans="1:9" s="20" customFormat="1" ht="36" x14ac:dyDescent="0.25">
      <c r="A170" s="15">
        <v>160</v>
      </c>
      <c r="B170" s="9" t="s">
        <v>158</v>
      </c>
      <c r="C170" s="25"/>
      <c r="D170" s="24">
        <v>414</v>
      </c>
      <c r="E170" s="90"/>
      <c r="F170" s="24">
        <f>C170+D170+E170</f>
        <v>414</v>
      </c>
      <c r="I170" s="94"/>
    </row>
    <row r="171" spans="1:9" s="20" customFormat="1" ht="14.1" customHeight="1" x14ac:dyDescent="0.25">
      <c r="A171" s="15">
        <v>161</v>
      </c>
      <c r="B171" s="47" t="s">
        <v>50</v>
      </c>
      <c r="C171" s="18">
        <f>C131+C132+C133+C134+C135+C136+C137+C138+C139+C140+C141+C142+C143+C144+C145+C146+C147+C148+C149+C150+C151+C152+C153+C154+C155+C156+C158+C157</f>
        <v>15336.99</v>
      </c>
      <c r="D171" s="18">
        <f>D131+D132+D133+D134+D135+D136+D137+D138+D139+D140+D141+D142+D143+D144+D145+D146+D147+D148+D149+D150+D151+D152+D153+D154+D155+D156+D158+D157</f>
        <v>26939.874000000007</v>
      </c>
      <c r="E171" s="18">
        <f>E131+E132+E133+E134+E135+E136+E137+E138+E139+E140+E141+E142+E143+E144+E145+E146+E147+E148+E149+E150+E151+E152+E153+E154+E155+E156+E157</f>
        <v>1199.0550000000001</v>
      </c>
      <c r="F171" s="26">
        <f>C171+D171+E171</f>
        <v>43475.919000000009</v>
      </c>
      <c r="G171" s="95"/>
    </row>
    <row r="172" spans="1:9" s="20" customFormat="1" ht="14.1" customHeight="1" x14ac:dyDescent="0.2">
      <c r="A172" s="13">
        <v>162</v>
      </c>
      <c r="B172" s="47" t="s">
        <v>159</v>
      </c>
      <c r="C172" s="18">
        <f>C48+C68+C77+C99+C109+C129+C171</f>
        <v>67873.458000000013</v>
      </c>
      <c r="D172" s="18">
        <f>D48+D68+D77+D99+D109+D129+D171</f>
        <v>44267.108000000007</v>
      </c>
      <c r="E172" s="18">
        <f>E48+E68+E77+E99+E109+E129+E171</f>
        <v>3258.4530000000004</v>
      </c>
      <c r="F172" s="26">
        <f>C172+D172+E172</f>
        <v>115399.01900000001</v>
      </c>
      <c r="G172" s="95"/>
    </row>
    <row r="173" spans="1:9" s="20" customFormat="1" x14ac:dyDescent="0.25">
      <c r="B173" s="96"/>
      <c r="C173" s="97"/>
      <c r="D173" s="98"/>
      <c r="E173" s="98"/>
      <c r="F173" s="98"/>
    </row>
    <row r="174" spans="1:9" s="20" customFormat="1" ht="18.75" customHeight="1" x14ac:dyDescent="0.25">
      <c r="C174" s="99"/>
      <c r="D174" s="100"/>
      <c r="E174" s="99"/>
      <c r="F174" s="99"/>
    </row>
    <row r="175" spans="1:9" x14ac:dyDescent="0.25">
      <c r="B175" s="101"/>
      <c r="C175" s="102"/>
      <c r="D175" s="103"/>
      <c r="E175" s="104"/>
      <c r="F175" s="103"/>
    </row>
    <row r="176" spans="1:9" x14ac:dyDescent="0.25">
      <c r="B176" s="105"/>
      <c r="C176" s="106"/>
      <c r="D176" s="107"/>
      <c r="F176" s="107"/>
    </row>
  </sheetData>
  <mergeCells count="9">
    <mergeCell ref="B100:F100"/>
    <mergeCell ref="B110:F110"/>
    <mergeCell ref="B130:F130"/>
    <mergeCell ref="A6:F6"/>
    <mergeCell ref="A7:C7"/>
    <mergeCell ref="B10:F10"/>
    <mergeCell ref="B49:F49"/>
    <mergeCell ref="B69:F69"/>
    <mergeCell ref="B78:F78"/>
  </mergeCells>
  <pageMargins left="0.51181102362204722" right="0.11811023622047245" top="0.35433070866141736" bottom="0.19685039370078741" header="0.11811023622047245" footer="0.11811023622047245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 priedas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Bagdevičienė</dc:creator>
  <cp:lastModifiedBy>Diana Bagdevičienė</cp:lastModifiedBy>
  <dcterms:created xsi:type="dcterms:W3CDTF">2026-03-02T13:12:18Z</dcterms:created>
  <dcterms:modified xsi:type="dcterms:W3CDTF">2026-03-02T13:12:53Z</dcterms:modified>
</cp:coreProperties>
</file>