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rakai-my.sharepoint.com/personal/diana_bagdeviciene_trakai_lt/Documents/Desktop/FINANSŲ SKYRIUS/BIUDŽETAS_TARYBOS SPRENDIMAI/TARYBA_SPRENDIMAI/Iždo SPRENDIMAI (priimti)/2026/02/"/>
    </mc:Choice>
  </mc:AlternateContent>
  <xr:revisionPtr revIDLastSave="0" documentId="8_{60919677-8B23-4AD9-9793-F1395F758A8F}" xr6:coauthVersionLast="47" xr6:coauthVersionMax="47" xr10:uidLastSave="{00000000-0000-0000-0000-000000000000}"/>
  <bookViews>
    <workbookView xWindow="-120" yWindow="-120" windowWidth="29040" windowHeight="15720" xr2:uid="{FD77594A-FFD0-43D9-A6FB-B155DC83C4A2}"/>
  </bookViews>
  <sheets>
    <sheet name="1 prie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" l="1"/>
  <c r="A104" i="1"/>
  <c r="A105" i="1" s="1"/>
  <c r="A106" i="1" s="1"/>
  <c r="A98" i="1"/>
  <c r="A99" i="1" s="1"/>
  <c r="A100" i="1" s="1"/>
  <c r="A101" i="1" s="1"/>
  <c r="A102" i="1" s="1"/>
  <c r="C96" i="1"/>
  <c r="A93" i="1"/>
  <c r="A94" i="1" s="1"/>
  <c r="A95" i="1" s="1"/>
  <c r="A96" i="1" s="1"/>
  <c r="A92" i="1"/>
  <c r="C89" i="1"/>
  <c r="A88" i="1"/>
  <c r="A89" i="1" s="1"/>
  <c r="A90" i="1" s="1"/>
  <c r="C85" i="1"/>
  <c r="C83" i="1"/>
  <c r="A83" i="1"/>
  <c r="A84" i="1" s="1"/>
  <c r="A85" i="1" s="1"/>
  <c r="A86" i="1" s="1"/>
  <c r="C82" i="1"/>
  <c r="A82" i="1"/>
  <c r="C79" i="1"/>
  <c r="A77" i="1"/>
  <c r="A78" i="1" s="1"/>
  <c r="A79" i="1" s="1"/>
  <c r="A80" i="1" s="1"/>
  <c r="A76" i="1"/>
  <c r="C65" i="1"/>
  <c r="C54" i="1"/>
  <c r="C48" i="1"/>
  <c r="C47" i="1"/>
  <c r="C43" i="1" s="1"/>
  <c r="C44" i="1"/>
  <c r="C39" i="1"/>
  <c r="C33" i="1"/>
  <c r="C31" i="1" s="1"/>
  <c r="C29" i="1"/>
  <c r="C28" i="1"/>
  <c r="C26" i="1" s="1"/>
  <c r="C27" i="1"/>
  <c r="C22" i="1"/>
  <c r="C18" i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C14" i="1"/>
  <c r="C11" i="1"/>
  <c r="C10" i="1" s="1"/>
  <c r="C9" i="1" s="1"/>
  <c r="C21" i="1" l="1"/>
  <c r="C42" i="1" s="1"/>
  <c r="C95" i="1" s="1"/>
  <c r="C107" i="1" s="1"/>
</calcChain>
</file>

<file path=xl/sharedStrings.xml><?xml version="1.0" encoding="utf-8"?>
<sst xmlns="http://schemas.openxmlformats.org/spreadsheetml/2006/main" count="137" uniqueCount="137">
  <si>
    <t>Trakų rajono savivaldybės</t>
  </si>
  <si>
    <t>tarybos 2026 m. vasario 19 d.</t>
  </si>
  <si>
    <t>sprendimo Nr. S1E-2</t>
  </si>
  <si>
    <t>1 priedas</t>
  </si>
  <si>
    <t>TRAKŲ RAJONO SAVIVALDYBĖS 2026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</si>
  <si>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</si>
  <si>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</si>
  <si>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</si>
  <si>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</si>
  <si>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</si>
  <si>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</si>
  <si>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mokestis:</t>
  </si>
  <si>
    <t>3.1</t>
  </si>
  <si>
    <r>
      <t xml:space="preserve">Gyventojų pajamų mokestis </t>
    </r>
    <r>
      <rPr>
        <i/>
        <sz val="10"/>
        <rFont val="Times New Roman"/>
        <family val="1"/>
        <charset val="186"/>
      </rPr>
      <t>(pagal LR 2026–2028 metų biudžeto patvirtinimo įstatymą 5 priedą)</t>
    </r>
  </si>
  <si>
    <t>3.2</t>
  </si>
  <si>
    <t>GPM, mokamas už pajamas, gautas iš veiklos, kuria verčiamasi turint verslo liudijimą</t>
  </si>
  <si>
    <t>Turto mokesčiai (5+6+7)</t>
  </si>
  <si>
    <t>Žemės mokestis</t>
  </si>
  <si>
    <t xml:space="preserve"> </t>
  </si>
  <si>
    <t>Nekilnojamo turto mokestis</t>
  </si>
  <si>
    <t>Paveldimo turto mokestis</t>
  </si>
  <si>
    <t>Prekių ir paslaugų mokesčiai (9+10)</t>
  </si>
  <si>
    <t>Mokestis už aplinkos teršimą</t>
  </si>
  <si>
    <t>Atskaitymai nuo pajamų pagal Lietuvos Respublikos miškų įstatymą</t>
  </si>
  <si>
    <t>KITOS PAJAMOS (12+16+21+26+27+28)</t>
  </si>
  <si>
    <t>Turto pajamos (13+14+15)</t>
  </si>
  <si>
    <t>Palūkanos už depozitus, sąskaitų lik, paskolas</t>
  </si>
  <si>
    <t>Nuomos mokestis už valstybinę žemę ir valstybinius vidaus vandenų telkinius</t>
  </si>
  <si>
    <t>Mokesčiai už valstybinius gamtos išteklius</t>
  </si>
  <si>
    <t>Pajamos už prekes ir paslaugas (17+18+19+20)</t>
  </si>
  <si>
    <t>Pajamos už ilgalaikio ir trumpalaikio materialiojo turto nuomą</t>
  </si>
  <si>
    <t>Biudžetinių įstaigų pajamos už prekes ir paslaugas</t>
  </si>
  <si>
    <t>Įmokos už išlaikymą švietimo, socialinės apsaugos ir kitose įstaigose</t>
  </si>
  <si>
    <t>Įmokos už savivaldybės infrastruktūros plėtrą</t>
  </si>
  <si>
    <t>Rinkliavos (22+23)</t>
  </si>
  <si>
    <t>Valstybės rinkliava</t>
  </si>
  <si>
    <t>Vietinė rinkliava (24+25)</t>
  </si>
  <si>
    <t>Vietinė rinkliava už komunalinių atliekų tvarkymą</t>
  </si>
  <si>
    <t>Kitos vietinės rinkliavos</t>
  </si>
  <si>
    <t>Pajamos iš baudų, konfiskuoto turto ir kitų netesybų</t>
  </si>
  <si>
    <t xml:space="preserve">Kitos neišvardytos pajamos (aplinkos apsaugos rėmimo specialioji programa) </t>
  </si>
  <si>
    <t>Kitos neišvardytos pajamos</t>
  </si>
  <si>
    <t>MATERIALIOJO IR NEMATERIALIOJO TURTO REALIZAVIMO PAJAMOS (30+31)</t>
  </si>
  <si>
    <t>Žemės realizavimo pajamos</t>
  </si>
  <si>
    <t>Pastatų ir statinių realizavimo pajamos</t>
  </si>
  <si>
    <t xml:space="preserve"> Iš viso pajamų (1+11+29)</t>
  </si>
  <si>
    <t>DOTACIJOS (34+35+36+37)</t>
  </si>
  <si>
    <t xml:space="preserve">Dotacija savivaldybėms iš Europos Sąjungos, kitos tarptautinės
 finansinės paramos ir bendrojo finansavimo lėšų </t>
  </si>
  <si>
    <t>Ekonomikos gaivinimo ir atsparumo didinimo priemonės lėšos (EGADP)</t>
  </si>
  <si>
    <t>Valstybės biudžeto lėšos projektams įgyvendinti</t>
  </si>
  <si>
    <t>Specialios tikslinės dotacijos (38+39+40+41+42+43+44+45+46+47+48+49+50+51+52+53+54+55+56+57+58)</t>
  </si>
  <si>
    <t>Valstybinėms (valstybės perduotoms savivaldybėms) funkcijoms atlikti:</t>
  </si>
  <si>
    <t>38.1</t>
  </si>
  <si>
    <t xml:space="preserve">   duomenims į Suteiktos valstybės pagalbos ir nereikšmingos pagalbos registrą teikti</t>
  </si>
  <si>
    <t>38.2</t>
  </si>
  <si>
    <t xml:space="preserve">     valstybinės kalbos vartojimo ir taisyklingumo kontrolei</t>
  </si>
  <si>
    <t>38.3</t>
  </si>
  <si>
    <t xml:space="preserve">   dalyvavimas rengiant ir vykdant mobilizaciją, demobilizaciją, priimančiosios šalies paramą</t>
  </si>
  <si>
    <t>38.4</t>
  </si>
  <si>
    <t xml:space="preserve">    socialinėms išmokoms ir kompensacijoms, skirtoms paramai mirties atveju užtikrinti, skaičiuoti ir mokėti</t>
  </si>
  <si>
    <t>38.5</t>
  </si>
  <si>
    <t xml:space="preserve">    socialinėms išmokoms ir kompensacijoms skaičiuoti ir mokėti, skirtų kompensacijų nepriklausomybės gynėjams, nukentėjusiems nuo 1991 m. sausio 11-13 d. ir po to vykdytos SSRS agresijos, bei jų šeimoms mokėjimui užtikrinti</t>
  </si>
  <si>
    <t>38.6</t>
  </si>
  <si>
    <t xml:space="preserve">     socialinei paramai mokiniams </t>
  </si>
  <si>
    <t>38.7</t>
  </si>
  <si>
    <t xml:space="preserve">     socialinėms paslaugoms (soc. globos teikimui asmenims su sunkia negalia užtikrinti) </t>
  </si>
  <si>
    <t>38.8</t>
  </si>
  <si>
    <t xml:space="preserve">     socialinėms paslaugoms (darbo užmokesčiui soc.darbuotojams, teikiantiems socialinę priežiūra šeimoms) </t>
  </si>
  <si>
    <t>38.9</t>
  </si>
  <si>
    <t xml:space="preserve">    socialinės paslaugos (darbo užmokesčiui individualios priežiūros darbuotojams, teikiantiems soc. priežiūrą šeimoms)</t>
  </si>
  <si>
    <t>38.10</t>
  </si>
  <si>
    <t xml:space="preserve">     būsto nuomos mokesčio dalies kompensacijai</t>
  </si>
  <si>
    <t>38.11</t>
  </si>
  <si>
    <t xml:space="preserve">     jaunimo teisių apsaugai</t>
  </si>
  <si>
    <t>38.12</t>
  </si>
  <si>
    <t xml:space="preserve">     savivaldybių patvirtintoms užimtumo didinimo programoms įgyvendinti</t>
  </si>
  <si>
    <t>38.13</t>
  </si>
  <si>
    <t xml:space="preserve">      civilinės būklės aktams registruoti</t>
  </si>
  <si>
    <t>38.14</t>
  </si>
  <si>
    <t xml:space="preserve">     valstybės garantuojamai pirminei teisinei pagalbai teikti</t>
  </si>
  <si>
    <t>38.15</t>
  </si>
  <si>
    <t xml:space="preserve">     gyventojų registrui tvarkyti ir duomenims valstybės registrams teikti</t>
  </si>
  <si>
    <t>38.16</t>
  </si>
  <si>
    <t xml:space="preserve">     civilinei saugai</t>
  </si>
  <si>
    <t>38.17</t>
  </si>
  <si>
    <t xml:space="preserve">     priešgaisrinei saugai</t>
  </si>
  <si>
    <t>38.18</t>
  </si>
  <si>
    <t xml:space="preserve">     gyvenamosios vietos deklaravimo duomenų ir gyvenamosios vietos nedeklaravusių asmenų apskaitos duomenims tvarkyti</t>
  </si>
  <si>
    <t>38.19</t>
  </si>
  <si>
    <t xml:space="preserve">     žemės ūkio funkcijoms atlikti</t>
  </si>
  <si>
    <t>38.20</t>
  </si>
  <si>
    <t xml:space="preserve">     melioracijai</t>
  </si>
  <si>
    <t>38.21</t>
  </si>
  <si>
    <t xml:space="preserve">     savivaldybėms priskirtiems archyviniams dokumentams tvarkyti</t>
  </si>
  <si>
    <t>38.22</t>
  </si>
  <si>
    <t xml:space="preserve">    plėtoti sveiką gyvenseną bei stiprinti sveikos gyvensenos įgūdžius ugdymo įstaigose ir bendruomenėse, vykdyti visuomenės sveikatos stebėseną savivaldybėse</t>
  </si>
  <si>
    <t>38.23</t>
  </si>
  <si>
    <t xml:space="preserve">     neveiksnių asmenų būklės peržiūrėjimui užtikrinti</t>
  </si>
  <si>
    <t>38.24</t>
  </si>
  <si>
    <t xml:space="preserve">    savivaldybės erdvinių duomenų rinkinio tvarkymas</t>
  </si>
  <si>
    <t>38.25</t>
  </si>
  <si>
    <t xml:space="preserve"> lėšos koordinuotai teikiamų paslaugų vaikams nuo gimimo iki 18 metų (turintiems didelių ir labai didelių specialiųjų ugdymosi poreikių - iki 21 metų) ir vaiko atstovams pagal įstatymą koordinavimui </t>
  </si>
  <si>
    <t>38.26</t>
  </si>
  <si>
    <t xml:space="preserve">   savivaldybių teritorijoje esančių miestų ir miestelių teritorijų ribose valstybinės žemės, perduotos LRV nutarimu, patikėtinio funkcijai atlikti</t>
  </si>
  <si>
    <t xml:space="preserve">Ugdymo reikmėms finansuoti </t>
  </si>
  <si>
    <t>Savivaldybių mokykloms (klasėms arba grupėms), turinčioms specialiųjų ugdymosi poreikių mokinių</t>
  </si>
  <si>
    <t xml:space="preserve">Lėšos, skirtos užtikrinti 2026 metais ugdymą, maitinimą ir pavėžėjimą socialinę riziką patiriantiems vaikams ikimokykliniame ugdyme </t>
  </si>
  <si>
    <t>Lėšos, skirtos neformaliajai vaikų švietimo plėtrai</t>
  </si>
  <si>
    <t>Lėšos profesiniam mokymui</t>
  </si>
  <si>
    <t xml:space="preserve">Dotacija savivaldybės viešajai bibliotekai dokumentams įsigyti </t>
  </si>
  <si>
    <t>Lėšos akredituotai vaikų dienos socialinei priežiūrai organizuoti</t>
  </si>
  <si>
    <t>Lėšos akredituotai soc. reabilitacijai asmenims su negalia bendruomenėje organizuoti</t>
  </si>
  <si>
    <t>Lėšos būsto pritaikymo asmenims su negalia 2026 metams</t>
  </si>
  <si>
    <t>Lėšos asmeninei pagalbai teikti ir administruoti</t>
  </si>
  <si>
    <t>Lėšos laikino atokvėpio paslaugai teikti ir administrauoti</t>
  </si>
  <si>
    <t>Lėšos socialinių paslaugų įstaigose dirbančių socialinių paslaugų srities darbuotojų pareiginei algai 2026 metams padidinti (SDU)</t>
  </si>
  <si>
    <t>Lėšos socialinių paslaugų šakos kolektyvinėje sutartyje nustatytiems įsipareigojimams įgyvendinti (ŠKS)</t>
  </si>
  <si>
    <t>Lėšos kompleksinėms paslaugoms šeimai organizuoti</t>
  </si>
  <si>
    <t>Lėšos, skirtos užtikrinti asmenims, pradėjusiems gauti ilgalaikę socialinę globą iki 2007 m. sausio 1 d. iš apskričių viršininkų perduotose įstaigose, bendrųjų ir specialiųjų socialinių paslaugų finansavimą</t>
  </si>
  <si>
    <t>Lėšos, skirtos savivaldybių įstaigose dirbančių trenerių padidintam darbo užmokesčiui nuo 2026 m. sausio 1 d. mokėti</t>
  </si>
  <si>
    <t>Lėšos savivaldybių administracijoms, atliekančioms asmenų su negalia reikalų koordinavimo funkciją</t>
  </si>
  <si>
    <t>Lėšos, skirtos pedagoginių darbuotojų, dirbančių pagal ikimokyklinio, priešmokyklinio ir neformaliojo vaikų švietimo programas, padidintam darbo užmokesčiui</t>
  </si>
  <si>
    <t>Lėšos profesiniam orientavimui</t>
  </si>
  <si>
    <t>KPPP lėšos savivaldybių institucijų valdomiems vietinės reikšmės keliams</t>
  </si>
  <si>
    <t>IŠ VISO PAJAMŲ IR DOTACIJŲ (32+33)</t>
  </si>
  <si>
    <t>2025 metų nepanaudotos biudžeto pajamos</t>
  </si>
  <si>
    <t xml:space="preserve">      biudžeto lėšų</t>
  </si>
  <si>
    <t xml:space="preserve">      likutis už parduotą valstybinę žemę</t>
  </si>
  <si>
    <t xml:space="preserve">      likutis už parduotus savivaldybės būstus ir nekiln.turtą</t>
  </si>
  <si>
    <t xml:space="preserve">      aplinkos apsaugos rėmimo specialiosios programos</t>
  </si>
  <si>
    <t xml:space="preserve">      visuomenės sveikatos specialiosios programos</t>
  </si>
  <si>
    <t xml:space="preserve">      atskaitymai nuo pajamų  pagal LR miškų įstatymą</t>
  </si>
  <si>
    <t xml:space="preserve">      skolintų lėšų likutis</t>
  </si>
  <si>
    <t xml:space="preserve">      ES projektų likutis </t>
  </si>
  <si>
    <t xml:space="preserve">      VB, BF projektų likučiai</t>
  </si>
  <si>
    <t xml:space="preserve">      Infrastruktūros plėtros įmokų, įstaigų pajamų įmokų likutis</t>
  </si>
  <si>
    <t>IŠ VISO (59+60)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</si>
</sst>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Arial"/>
      <family val="2"/>
      <charset val="186"/>
    </font>
    <font>
      <i/>
      <sz val="9"/>
      <name val="Calibri"/>
      <family val="2"/>
      <charset val="186"/>
    </font>
    <font>
      <b/>
      <sz val="10"/>
      <color theme="1"/>
      <name val="Times New Roman"/>
      <family val="1"/>
      <charset val="186"/>
    </font>
    <font>
      <b/>
      <i/>
      <sz val="11"/>
      <name val="Calibri"/>
      <family val="2"/>
      <charset val="186"/>
      <scheme val="minor"/>
    </font>
    <font>
      <i/>
      <sz val="11"/>
      <name val="Times New Roman"/>
      <family val="2"/>
      <charset val="186"/>
    </font>
    <font>
      <b/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1"/>
      <name val="Calibri"/>
      <family val="2"/>
      <charset val="186"/>
    </font>
    <font>
      <sz val="12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7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164" fontId="11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2" fillId="0" borderId="7" xfId="0" applyFont="1" applyBorder="1"/>
    <xf numFmtId="164" fontId="12" fillId="0" borderId="8" xfId="0" applyNumberFormat="1" applyFont="1" applyBorder="1" applyAlignment="1">
      <alignment vertical="center"/>
    </xf>
    <xf numFmtId="0" fontId="13" fillId="0" borderId="0" xfId="0" applyFont="1"/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vertical="top" wrapText="1"/>
    </xf>
    <xf numFmtId="0" fontId="12" fillId="0" borderId="9" xfId="0" applyFont="1" applyBorder="1" applyAlignment="1">
      <alignment vertical="center" wrapText="1"/>
    </xf>
    <xf numFmtId="0" fontId="11" fillId="0" borderId="7" xfId="0" applyFont="1" applyBorder="1" applyAlignment="1">
      <alignment horizontal="left"/>
    </xf>
    <xf numFmtId="164" fontId="11" fillId="0" borderId="8" xfId="0" applyNumberFormat="1" applyFont="1" applyBorder="1" applyAlignment="1">
      <alignment horizontal="right" vertical="center"/>
    </xf>
    <xf numFmtId="164" fontId="11" fillId="0" borderId="8" xfId="0" applyNumberFormat="1" applyFont="1" applyBorder="1" applyAlignment="1">
      <alignment vertical="center"/>
    </xf>
    <xf numFmtId="0" fontId="12" fillId="0" borderId="7" xfId="0" applyFont="1" applyBorder="1" applyAlignment="1">
      <alignment horizontal="left"/>
    </xf>
    <xf numFmtId="1" fontId="3" fillId="0" borderId="0" xfId="0" applyNumberFormat="1" applyFont="1"/>
    <xf numFmtId="0" fontId="12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164" fontId="1" fillId="0" borderId="0" xfId="0" applyNumberFormat="1" applyFont="1"/>
    <xf numFmtId="0" fontId="14" fillId="0" borderId="0" xfId="0" applyFont="1"/>
    <xf numFmtId="0" fontId="11" fillId="0" borderId="7" xfId="0" applyFont="1" applyBorder="1"/>
    <xf numFmtId="0" fontId="11" fillId="0" borderId="7" xfId="0" applyFont="1" applyBorder="1" applyAlignment="1">
      <alignment wrapText="1"/>
    </xf>
    <xf numFmtId="164" fontId="15" fillId="0" borderId="8" xfId="0" applyNumberFormat="1" applyFont="1" applyBorder="1" applyAlignment="1">
      <alignment vertical="center"/>
    </xf>
    <xf numFmtId="164" fontId="3" fillId="0" borderId="0" xfId="0" applyNumberFormat="1" applyFont="1"/>
    <xf numFmtId="0" fontId="11" fillId="0" borderId="7" xfId="0" applyFont="1" applyBorder="1" applyAlignment="1">
      <alignment vertical="top" wrapText="1"/>
    </xf>
    <xf numFmtId="0" fontId="16" fillId="0" borderId="0" xfId="0" applyFont="1"/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164" fontId="11" fillId="0" borderId="11" xfId="0" applyNumberFormat="1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 wrapText="1"/>
    </xf>
    <xf numFmtId="164" fontId="11" fillId="0" borderId="1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wrapText="1"/>
    </xf>
    <xf numFmtId="164" fontId="12" fillId="0" borderId="11" xfId="0" applyNumberFormat="1" applyFont="1" applyBorder="1" applyAlignment="1">
      <alignment vertical="center"/>
    </xf>
    <xf numFmtId="49" fontId="10" fillId="0" borderId="17" xfId="0" applyNumberFormat="1" applyFont="1" applyBorder="1" applyAlignment="1">
      <alignment horizontal="center"/>
    </xf>
    <xf numFmtId="0" fontId="12" fillId="0" borderId="18" xfId="0" applyFont="1" applyBorder="1"/>
    <xf numFmtId="164" fontId="12" fillId="0" borderId="18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right" vertical="center"/>
    </xf>
    <xf numFmtId="49" fontId="10" fillId="0" borderId="19" xfId="0" applyNumberFormat="1" applyFont="1" applyBorder="1" applyAlignment="1">
      <alignment horizontal="center"/>
    </xf>
    <xf numFmtId="0" fontId="12" fillId="0" borderId="1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2" fillId="0" borderId="7" xfId="0" applyFont="1" applyBorder="1" applyAlignment="1">
      <alignment wrapText="1"/>
    </xf>
    <xf numFmtId="164" fontId="12" fillId="0" borderId="10" xfId="0" applyNumberFormat="1" applyFont="1" applyBorder="1" applyAlignment="1">
      <alignment horizontal="right" vertical="center"/>
    </xf>
    <xf numFmtId="0" fontId="12" fillId="0" borderId="20" xfId="0" applyFont="1" applyBorder="1"/>
    <xf numFmtId="164" fontId="12" fillId="0" borderId="13" xfId="0" applyNumberFormat="1" applyFont="1" applyBorder="1" applyAlignment="1">
      <alignment horizontal="right" vertical="center"/>
    </xf>
    <xf numFmtId="164" fontId="17" fillId="0" borderId="0" xfId="0" applyNumberFormat="1" applyFont="1"/>
    <xf numFmtId="0" fontId="12" fillId="0" borderId="11" xfId="0" applyFont="1" applyBorder="1" applyAlignment="1">
      <alignment horizontal="left"/>
    </xf>
    <xf numFmtId="164" fontId="12" fillId="0" borderId="13" xfId="0" applyNumberFormat="1" applyFont="1" applyBorder="1" applyAlignment="1">
      <alignment vertical="center"/>
    </xf>
    <xf numFmtId="0" fontId="12" fillId="0" borderId="9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0" fillId="0" borderId="21" xfId="0" applyFont="1" applyBorder="1" applyAlignment="1">
      <alignment horizontal="center"/>
    </xf>
    <xf numFmtId="0" fontId="12" fillId="0" borderId="5" xfId="0" applyFont="1" applyBorder="1"/>
    <xf numFmtId="164" fontId="11" fillId="0" borderId="6" xfId="0" applyNumberFormat="1" applyFont="1" applyBorder="1" applyAlignment="1">
      <alignment vertical="center"/>
    </xf>
    <xf numFmtId="0" fontId="12" fillId="0" borderId="20" xfId="0" applyFont="1" applyBorder="1" applyAlignment="1">
      <alignment wrapText="1"/>
    </xf>
    <xf numFmtId="164" fontId="11" fillId="0" borderId="22" xfId="0" applyNumberFormat="1" applyFont="1" applyBorder="1" applyAlignment="1">
      <alignment vertical="center"/>
    </xf>
    <xf numFmtId="0" fontId="12" fillId="0" borderId="11" xfId="0" applyFont="1" applyBorder="1"/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164" fontId="11" fillId="0" borderId="9" xfId="0" applyNumberFormat="1" applyFont="1" applyBorder="1" applyAlignment="1">
      <alignment vertical="center"/>
    </xf>
    <xf numFmtId="0" fontId="12" fillId="0" borderId="1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1" fillId="0" borderId="24" xfId="0" applyFont="1" applyBorder="1" applyAlignment="1">
      <alignment horizontal="center"/>
    </xf>
    <xf numFmtId="164" fontId="11" fillId="0" borderId="25" xfId="0" applyNumberFormat="1" applyFont="1" applyBorder="1" applyAlignment="1">
      <alignment vertical="center"/>
    </xf>
    <xf numFmtId="0" fontId="18" fillId="0" borderId="0" xfId="0" applyFont="1"/>
    <xf numFmtId="0" fontId="10" fillId="0" borderId="11" xfId="0" applyFont="1" applyBorder="1" applyAlignment="1">
      <alignment horizontal="left"/>
    </xf>
    <xf numFmtId="164" fontId="19" fillId="0" borderId="11" xfId="0" applyNumberFormat="1" applyFont="1" applyBorder="1" applyAlignment="1">
      <alignment vertical="center"/>
    </xf>
    <xf numFmtId="0" fontId="10" fillId="0" borderId="26" xfId="0" applyFont="1" applyBorder="1" applyAlignment="1">
      <alignment horizontal="left"/>
    </xf>
    <xf numFmtId="164" fontId="10" fillId="0" borderId="18" xfId="0" applyNumberFormat="1" applyFont="1" applyBorder="1" applyAlignment="1">
      <alignment vertical="center"/>
    </xf>
    <xf numFmtId="164" fontId="20" fillId="0" borderId="0" xfId="0" applyNumberFormat="1" applyFont="1"/>
    <xf numFmtId="164" fontId="21" fillId="0" borderId="0" xfId="0" applyNumberFormat="1" applyFont="1"/>
    <xf numFmtId="0" fontId="10" fillId="0" borderId="27" xfId="0" applyFont="1" applyBorder="1" applyAlignment="1">
      <alignment horizontal="left"/>
    </xf>
    <xf numFmtId="164" fontId="10" fillId="0" borderId="11" xfId="0" applyNumberFormat="1" applyFont="1" applyBorder="1" applyAlignment="1">
      <alignment vertical="center"/>
    </xf>
    <xf numFmtId="0" fontId="10" fillId="0" borderId="27" xfId="0" applyFont="1" applyBorder="1"/>
    <xf numFmtId="164" fontId="7" fillId="0" borderId="0" xfId="0" applyNumberFormat="1" applyFont="1"/>
    <xf numFmtId="0" fontId="19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2" fillId="0" borderId="0" xfId="0" applyFont="1" applyAlignment="1">
      <alignment horizontal="right" vertical="top" wrapText="1"/>
    </xf>
    <xf numFmtId="0" fontId="22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16" fillId="2" borderId="0" xfId="0" applyFont="1" applyFill="1"/>
    <xf numFmtId="164" fontId="10" fillId="0" borderId="0" xfId="0" applyNumberFormat="1" applyFont="1"/>
    <xf numFmtId="164" fontId="12" fillId="0" borderId="0" xfId="0" applyNumberFormat="1" applyFont="1" applyAlignment="1">
      <alignment horizontal="center"/>
    </xf>
    <xf numFmtId="0" fontId="7" fillId="0" borderId="0" xfId="0" applyFont="1"/>
    <xf numFmtId="0" fontId="23" fillId="2" borderId="0" xfId="0" applyFont="1" applyFill="1"/>
    <xf numFmtId="0" fontId="24" fillId="2" borderId="0" xfId="0" applyFont="1" applyFill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F162-E723-4ECE-AFBA-EF2CC752700B}">
  <sheetPr>
    <pageSetUpPr fitToPage="1"/>
  </sheetPr>
  <dimension ref="A1:R123"/>
  <sheetViews>
    <sheetView tabSelected="1" zoomScale="98" zoomScaleNormal="98" workbookViewId="0">
      <selection activeCell="C22" sqref="C22"/>
    </sheetView>
  </sheetViews>
  <sheetFormatPr defaultRowHeight="15" x14ac:dyDescent="0.25"/>
  <cols>
    <col min="1" max="1" width="4.42578125" style="1" customWidth="1"/>
    <col min="2" max="2" width="56.85546875" style="1" customWidth="1"/>
    <col min="3" max="3" width="15.28515625" style="31" customWidth="1"/>
    <col min="4" max="4" width="8.7109375" style="103" customWidth="1"/>
    <col min="5" max="5" width="9.140625" style="103"/>
    <col min="6" max="6" width="9.7109375" style="104" bestFit="1" customWidth="1"/>
    <col min="7" max="7" width="9.42578125" style="1" customWidth="1"/>
    <col min="8" max="8" width="9.5703125" style="1" bestFit="1" customWidth="1"/>
    <col min="9" max="249" width="9.140625" style="1"/>
    <col min="250" max="250" width="4.42578125" style="1" customWidth="1"/>
    <col min="251" max="251" width="56.85546875" style="1" customWidth="1"/>
    <col min="252" max="252" width="14.140625" style="1" customWidth="1"/>
    <col min="253" max="253" width="13.42578125" style="1" customWidth="1"/>
    <col min="254" max="254" width="7.42578125" style="1" customWidth="1"/>
    <col min="255" max="255" width="7.28515625" style="1" customWidth="1"/>
    <col min="256" max="256" width="7.42578125" style="1" customWidth="1"/>
    <col min="257" max="257" width="8.42578125" style="1" customWidth="1"/>
    <col min="258" max="258" width="10.42578125" style="1" bestFit="1" customWidth="1"/>
    <col min="259" max="505" width="9.140625" style="1"/>
    <col min="506" max="506" width="4.42578125" style="1" customWidth="1"/>
    <col min="507" max="507" width="56.85546875" style="1" customWidth="1"/>
    <col min="508" max="508" width="14.140625" style="1" customWidth="1"/>
    <col min="509" max="509" width="13.42578125" style="1" customWidth="1"/>
    <col min="510" max="510" width="7.42578125" style="1" customWidth="1"/>
    <col min="511" max="511" width="7.28515625" style="1" customWidth="1"/>
    <col min="512" max="512" width="7.42578125" style="1" customWidth="1"/>
    <col min="513" max="513" width="8.42578125" style="1" customWidth="1"/>
    <col min="514" max="514" width="10.42578125" style="1" bestFit="1" customWidth="1"/>
    <col min="515" max="761" width="9.140625" style="1"/>
    <col min="762" max="762" width="4.42578125" style="1" customWidth="1"/>
    <col min="763" max="763" width="56.85546875" style="1" customWidth="1"/>
    <col min="764" max="764" width="14.140625" style="1" customWidth="1"/>
    <col min="765" max="765" width="13.42578125" style="1" customWidth="1"/>
    <col min="766" max="766" width="7.42578125" style="1" customWidth="1"/>
    <col min="767" max="767" width="7.28515625" style="1" customWidth="1"/>
    <col min="768" max="768" width="7.42578125" style="1" customWidth="1"/>
    <col min="769" max="769" width="8.42578125" style="1" customWidth="1"/>
    <col min="770" max="770" width="10.42578125" style="1" bestFit="1" customWidth="1"/>
    <col min="771" max="1017" width="9.140625" style="1"/>
    <col min="1018" max="1018" width="4.42578125" style="1" customWidth="1"/>
    <col min="1019" max="1019" width="56.85546875" style="1" customWidth="1"/>
    <col min="1020" max="1020" width="14.140625" style="1" customWidth="1"/>
    <col min="1021" max="1021" width="13.42578125" style="1" customWidth="1"/>
    <col min="1022" max="1022" width="7.42578125" style="1" customWidth="1"/>
    <col min="1023" max="1023" width="7.28515625" style="1" customWidth="1"/>
    <col min="1024" max="1024" width="7.42578125" style="1" customWidth="1"/>
    <col min="1025" max="1025" width="8.42578125" style="1" customWidth="1"/>
    <col min="1026" max="1026" width="10.42578125" style="1" bestFit="1" customWidth="1"/>
    <col min="1027" max="1273" width="9.140625" style="1"/>
    <col min="1274" max="1274" width="4.42578125" style="1" customWidth="1"/>
    <col min="1275" max="1275" width="56.85546875" style="1" customWidth="1"/>
    <col min="1276" max="1276" width="14.140625" style="1" customWidth="1"/>
    <col min="1277" max="1277" width="13.42578125" style="1" customWidth="1"/>
    <col min="1278" max="1278" width="7.42578125" style="1" customWidth="1"/>
    <col min="1279" max="1279" width="7.28515625" style="1" customWidth="1"/>
    <col min="1280" max="1280" width="7.42578125" style="1" customWidth="1"/>
    <col min="1281" max="1281" width="8.42578125" style="1" customWidth="1"/>
    <col min="1282" max="1282" width="10.42578125" style="1" bestFit="1" customWidth="1"/>
    <col min="1283" max="1529" width="9.140625" style="1"/>
    <col min="1530" max="1530" width="4.42578125" style="1" customWidth="1"/>
    <col min="1531" max="1531" width="56.85546875" style="1" customWidth="1"/>
    <col min="1532" max="1532" width="14.140625" style="1" customWidth="1"/>
    <col min="1533" max="1533" width="13.42578125" style="1" customWidth="1"/>
    <col min="1534" max="1534" width="7.42578125" style="1" customWidth="1"/>
    <col min="1535" max="1535" width="7.28515625" style="1" customWidth="1"/>
    <col min="1536" max="1536" width="7.42578125" style="1" customWidth="1"/>
    <col min="1537" max="1537" width="8.42578125" style="1" customWidth="1"/>
    <col min="1538" max="1538" width="10.42578125" style="1" bestFit="1" customWidth="1"/>
    <col min="1539" max="1785" width="9.140625" style="1"/>
    <col min="1786" max="1786" width="4.42578125" style="1" customWidth="1"/>
    <col min="1787" max="1787" width="56.85546875" style="1" customWidth="1"/>
    <col min="1788" max="1788" width="14.140625" style="1" customWidth="1"/>
    <col min="1789" max="1789" width="13.42578125" style="1" customWidth="1"/>
    <col min="1790" max="1790" width="7.42578125" style="1" customWidth="1"/>
    <col min="1791" max="1791" width="7.28515625" style="1" customWidth="1"/>
    <col min="1792" max="1792" width="7.42578125" style="1" customWidth="1"/>
    <col min="1793" max="1793" width="8.42578125" style="1" customWidth="1"/>
    <col min="1794" max="1794" width="10.42578125" style="1" bestFit="1" customWidth="1"/>
    <col min="1795" max="2041" width="9.140625" style="1"/>
    <col min="2042" max="2042" width="4.42578125" style="1" customWidth="1"/>
    <col min="2043" max="2043" width="56.85546875" style="1" customWidth="1"/>
    <col min="2044" max="2044" width="14.140625" style="1" customWidth="1"/>
    <col min="2045" max="2045" width="13.42578125" style="1" customWidth="1"/>
    <col min="2046" max="2046" width="7.42578125" style="1" customWidth="1"/>
    <col min="2047" max="2047" width="7.28515625" style="1" customWidth="1"/>
    <col min="2048" max="2048" width="7.42578125" style="1" customWidth="1"/>
    <col min="2049" max="2049" width="8.42578125" style="1" customWidth="1"/>
    <col min="2050" max="2050" width="10.42578125" style="1" bestFit="1" customWidth="1"/>
    <col min="2051" max="2297" width="9.140625" style="1"/>
    <col min="2298" max="2298" width="4.42578125" style="1" customWidth="1"/>
    <col min="2299" max="2299" width="56.85546875" style="1" customWidth="1"/>
    <col min="2300" max="2300" width="14.140625" style="1" customWidth="1"/>
    <col min="2301" max="2301" width="13.42578125" style="1" customWidth="1"/>
    <col min="2302" max="2302" width="7.42578125" style="1" customWidth="1"/>
    <col min="2303" max="2303" width="7.28515625" style="1" customWidth="1"/>
    <col min="2304" max="2304" width="7.42578125" style="1" customWidth="1"/>
    <col min="2305" max="2305" width="8.42578125" style="1" customWidth="1"/>
    <col min="2306" max="2306" width="10.42578125" style="1" bestFit="1" customWidth="1"/>
    <col min="2307" max="2553" width="9.140625" style="1"/>
    <col min="2554" max="2554" width="4.42578125" style="1" customWidth="1"/>
    <col min="2555" max="2555" width="56.85546875" style="1" customWidth="1"/>
    <col min="2556" max="2556" width="14.140625" style="1" customWidth="1"/>
    <col min="2557" max="2557" width="13.42578125" style="1" customWidth="1"/>
    <col min="2558" max="2558" width="7.42578125" style="1" customWidth="1"/>
    <col min="2559" max="2559" width="7.28515625" style="1" customWidth="1"/>
    <col min="2560" max="2560" width="7.42578125" style="1" customWidth="1"/>
    <col min="2561" max="2561" width="8.42578125" style="1" customWidth="1"/>
    <col min="2562" max="2562" width="10.42578125" style="1" bestFit="1" customWidth="1"/>
    <col min="2563" max="2809" width="9.140625" style="1"/>
    <col min="2810" max="2810" width="4.42578125" style="1" customWidth="1"/>
    <col min="2811" max="2811" width="56.85546875" style="1" customWidth="1"/>
    <col min="2812" max="2812" width="14.140625" style="1" customWidth="1"/>
    <col min="2813" max="2813" width="13.42578125" style="1" customWidth="1"/>
    <col min="2814" max="2814" width="7.42578125" style="1" customWidth="1"/>
    <col min="2815" max="2815" width="7.28515625" style="1" customWidth="1"/>
    <col min="2816" max="2816" width="7.42578125" style="1" customWidth="1"/>
    <col min="2817" max="2817" width="8.42578125" style="1" customWidth="1"/>
    <col min="2818" max="2818" width="10.42578125" style="1" bestFit="1" customWidth="1"/>
    <col min="2819" max="3065" width="9.140625" style="1"/>
    <col min="3066" max="3066" width="4.42578125" style="1" customWidth="1"/>
    <col min="3067" max="3067" width="56.85546875" style="1" customWidth="1"/>
    <col min="3068" max="3068" width="14.140625" style="1" customWidth="1"/>
    <col min="3069" max="3069" width="13.42578125" style="1" customWidth="1"/>
    <col min="3070" max="3070" width="7.42578125" style="1" customWidth="1"/>
    <col min="3071" max="3071" width="7.28515625" style="1" customWidth="1"/>
    <col min="3072" max="3072" width="7.42578125" style="1" customWidth="1"/>
    <col min="3073" max="3073" width="8.42578125" style="1" customWidth="1"/>
    <col min="3074" max="3074" width="10.42578125" style="1" bestFit="1" customWidth="1"/>
    <col min="3075" max="3321" width="9.140625" style="1"/>
    <col min="3322" max="3322" width="4.42578125" style="1" customWidth="1"/>
    <col min="3323" max="3323" width="56.85546875" style="1" customWidth="1"/>
    <col min="3324" max="3324" width="14.140625" style="1" customWidth="1"/>
    <col min="3325" max="3325" width="13.42578125" style="1" customWidth="1"/>
    <col min="3326" max="3326" width="7.42578125" style="1" customWidth="1"/>
    <col min="3327" max="3327" width="7.28515625" style="1" customWidth="1"/>
    <col min="3328" max="3328" width="7.42578125" style="1" customWidth="1"/>
    <col min="3329" max="3329" width="8.42578125" style="1" customWidth="1"/>
    <col min="3330" max="3330" width="10.42578125" style="1" bestFit="1" customWidth="1"/>
    <col min="3331" max="3577" width="9.140625" style="1"/>
    <col min="3578" max="3578" width="4.42578125" style="1" customWidth="1"/>
    <col min="3579" max="3579" width="56.85546875" style="1" customWidth="1"/>
    <col min="3580" max="3580" width="14.140625" style="1" customWidth="1"/>
    <col min="3581" max="3581" width="13.42578125" style="1" customWidth="1"/>
    <col min="3582" max="3582" width="7.42578125" style="1" customWidth="1"/>
    <col min="3583" max="3583" width="7.28515625" style="1" customWidth="1"/>
    <col min="3584" max="3584" width="7.42578125" style="1" customWidth="1"/>
    <col min="3585" max="3585" width="8.42578125" style="1" customWidth="1"/>
    <col min="3586" max="3586" width="10.42578125" style="1" bestFit="1" customWidth="1"/>
    <col min="3587" max="3833" width="9.140625" style="1"/>
    <col min="3834" max="3834" width="4.42578125" style="1" customWidth="1"/>
    <col min="3835" max="3835" width="56.85546875" style="1" customWidth="1"/>
    <col min="3836" max="3836" width="14.140625" style="1" customWidth="1"/>
    <col min="3837" max="3837" width="13.42578125" style="1" customWidth="1"/>
    <col min="3838" max="3838" width="7.42578125" style="1" customWidth="1"/>
    <col min="3839" max="3839" width="7.28515625" style="1" customWidth="1"/>
    <col min="3840" max="3840" width="7.42578125" style="1" customWidth="1"/>
    <col min="3841" max="3841" width="8.42578125" style="1" customWidth="1"/>
    <col min="3842" max="3842" width="10.42578125" style="1" bestFit="1" customWidth="1"/>
    <col min="3843" max="4089" width="9.140625" style="1"/>
    <col min="4090" max="4090" width="4.42578125" style="1" customWidth="1"/>
    <col min="4091" max="4091" width="56.85546875" style="1" customWidth="1"/>
    <col min="4092" max="4092" width="14.140625" style="1" customWidth="1"/>
    <col min="4093" max="4093" width="13.42578125" style="1" customWidth="1"/>
    <col min="4094" max="4094" width="7.42578125" style="1" customWidth="1"/>
    <col min="4095" max="4095" width="7.28515625" style="1" customWidth="1"/>
    <col min="4096" max="4096" width="7.42578125" style="1" customWidth="1"/>
    <col min="4097" max="4097" width="8.42578125" style="1" customWidth="1"/>
    <col min="4098" max="4098" width="10.42578125" style="1" bestFit="1" customWidth="1"/>
    <col min="4099" max="4345" width="9.140625" style="1"/>
    <col min="4346" max="4346" width="4.42578125" style="1" customWidth="1"/>
    <col min="4347" max="4347" width="56.85546875" style="1" customWidth="1"/>
    <col min="4348" max="4348" width="14.140625" style="1" customWidth="1"/>
    <col min="4349" max="4349" width="13.42578125" style="1" customWidth="1"/>
    <col min="4350" max="4350" width="7.42578125" style="1" customWidth="1"/>
    <col min="4351" max="4351" width="7.28515625" style="1" customWidth="1"/>
    <col min="4352" max="4352" width="7.42578125" style="1" customWidth="1"/>
    <col min="4353" max="4353" width="8.42578125" style="1" customWidth="1"/>
    <col min="4354" max="4354" width="10.42578125" style="1" bestFit="1" customWidth="1"/>
    <col min="4355" max="4601" width="9.140625" style="1"/>
    <col min="4602" max="4602" width="4.42578125" style="1" customWidth="1"/>
    <col min="4603" max="4603" width="56.85546875" style="1" customWidth="1"/>
    <col min="4604" max="4604" width="14.140625" style="1" customWidth="1"/>
    <col min="4605" max="4605" width="13.42578125" style="1" customWidth="1"/>
    <col min="4606" max="4606" width="7.42578125" style="1" customWidth="1"/>
    <col min="4607" max="4607" width="7.28515625" style="1" customWidth="1"/>
    <col min="4608" max="4608" width="7.42578125" style="1" customWidth="1"/>
    <col min="4609" max="4609" width="8.42578125" style="1" customWidth="1"/>
    <col min="4610" max="4610" width="10.42578125" style="1" bestFit="1" customWidth="1"/>
    <col min="4611" max="4857" width="9.140625" style="1"/>
    <col min="4858" max="4858" width="4.42578125" style="1" customWidth="1"/>
    <col min="4859" max="4859" width="56.85546875" style="1" customWidth="1"/>
    <col min="4860" max="4860" width="14.140625" style="1" customWidth="1"/>
    <col min="4861" max="4861" width="13.42578125" style="1" customWidth="1"/>
    <col min="4862" max="4862" width="7.42578125" style="1" customWidth="1"/>
    <col min="4863" max="4863" width="7.28515625" style="1" customWidth="1"/>
    <col min="4864" max="4864" width="7.42578125" style="1" customWidth="1"/>
    <col min="4865" max="4865" width="8.42578125" style="1" customWidth="1"/>
    <col min="4866" max="4866" width="10.42578125" style="1" bestFit="1" customWidth="1"/>
    <col min="4867" max="5113" width="9.140625" style="1"/>
    <col min="5114" max="5114" width="4.42578125" style="1" customWidth="1"/>
    <col min="5115" max="5115" width="56.85546875" style="1" customWidth="1"/>
    <col min="5116" max="5116" width="14.140625" style="1" customWidth="1"/>
    <col min="5117" max="5117" width="13.42578125" style="1" customWidth="1"/>
    <col min="5118" max="5118" width="7.42578125" style="1" customWidth="1"/>
    <col min="5119" max="5119" width="7.28515625" style="1" customWidth="1"/>
    <col min="5120" max="5120" width="7.42578125" style="1" customWidth="1"/>
    <col min="5121" max="5121" width="8.42578125" style="1" customWidth="1"/>
    <col min="5122" max="5122" width="10.42578125" style="1" bestFit="1" customWidth="1"/>
    <col min="5123" max="5369" width="9.140625" style="1"/>
    <col min="5370" max="5370" width="4.42578125" style="1" customWidth="1"/>
    <col min="5371" max="5371" width="56.85546875" style="1" customWidth="1"/>
    <col min="5372" max="5372" width="14.140625" style="1" customWidth="1"/>
    <col min="5373" max="5373" width="13.42578125" style="1" customWidth="1"/>
    <col min="5374" max="5374" width="7.42578125" style="1" customWidth="1"/>
    <col min="5375" max="5375" width="7.28515625" style="1" customWidth="1"/>
    <col min="5376" max="5376" width="7.42578125" style="1" customWidth="1"/>
    <col min="5377" max="5377" width="8.42578125" style="1" customWidth="1"/>
    <col min="5378" max="5378" width="10.42578125" style="1" bestFit="1" customWidth="1"/>
    <col min="5379" max="5625" width="9.140625" style="1"/>
    <col min="5626" max="5626" width="4.42578125" style="1" customWidth="1"/>
    <col min="5627" max="5627" width="56.85546875" style="1" customWidth="1"/>
    <col min="5628" max="5628" width="14.140625" style="1" customWidth="1"/>
    <col min="5629" max="5629" width="13.42578125" style="1" customWidth="1"/>
    <col min="5630" max="5630" width="7.42578125" style="1" customWidth="1"/>
    <col min="5631" max="5631" width="7.28515625" style="1" customWidth="1"/>
    <col min="5632" max="5632" width="7.42578125" style="1" customWidth="1"/>
    <col min="5633" max="5633" width="8.42578125" style="1" customWidth="1"/>
    <col min="5634" max="5634" width="10.42578125" style="1" bestFit="1" customWidth="1"/>
    <col min="5635" max="5881" width="9.140625" style="1"/>
    <col min="5882" max="5882" width="4.42578125" style="1" customWidth="1"/>
    <col min="5883" max="5883" width="56.85546875" style="1" customWidth="1"/>
    <col min="5884" max="5884" width="14.140625" style="1" customWidth="1"/>
    <col min="5885" max="5885" width="13.42578125" style="1" customWidth="1"/>
    <col min="5886" max="5886" width="7.42578125" style="1" customWidth="1"/>
    <col min="5887" max="5887" width="7.28515625" style="1" customWidth="1"/>
    <col min="5888" max="5888" width="7.42578125" style="1" customWidth="1"/>
    <col min="5889" max="5889" width="8.42578125" style="1" customWidth="1"/>
    <col min="5890" max="5890" width="10.42578125" style="1" bestFit="1" customWidth="1"/>
    <col min="5891" max="6137" width="9.140625" style="1"/>
    <col min="6138" max="6138" width="4.42578125" style="1" customWidth="1"/>
    <col min="6139" max="6139" width="56.85546875" style="1" customWidth="1"/>
    <col min="6140" max="6140" width="14.140625" style="1" customWidth="1"/>
    <col min="6141" max="6141" width="13.42578125" style="1" customWidth="1"/>
    <col min="6142" max="6142" width="7.42578125" style="1" customWidth="1"/>
    <col min="6143" max="6143" width="7.28515625" style="1" customWidth="1"/>
    <col min="6144" max="6144" width="7.42578125" style="1" customWidth="1"/>
    <col min="6145" max="6145" width="8.42578125" style="1" customWidth="1"/>
    <col min="6146" max="6146" width="10.42578125" style="1" bestFit="1" customWidth="1"/>
    <col min="6147" max="6393" width="9.140625" style="1"/>
    <col min="6394" max="6394" width="4.42578125" style="1" customWidth="1"/>
    <col min="6395" max="6395" width="56.85546875" style="1" customWidth="1"/>
    <col min="6396" max="6396" width="14.140625" style="1" customWidth="1"/>
    <col min="6397" max="6397" width="13.42578125" style="1" customWidth="1"/>
    <col min="6398" max="6398" width="7.42578125" style="1" customWidth="1"/>
    <col min="6399" max="6399" width="7.28515625" style="1" customWidth="1"/>
    <col min="6400" max="6400" width="7.42578125" style="1" customWidth="1"/>
    <col min="6401" max="6401" width="8.42578125" style="1" customWidth="1"/>
    <col min="6402" max="6402" width="10.42578125" style="1" bestFit="1" customWidth="1"/>
    <col min="6403" max="6649" width="9.140625" style="1"/>
    <col min="6650" max="6650" width="4.42578125" style="1" customWidth="1"/>
    <col min="6651" max="6651" width="56.85546875" style="1" customWidth="1"/>
    <col min="6652" max="6652" width="14.140625" style="1" customWidth="1"/>
    <col min="6653" max="6653" width="13.42578125" style="1" customWidth="1"/>
    <col min="6654" max="6654" width="7.42578125" style="1" customWidth="1"/>
    <col min="6655" max="6655" width="7.28515625" style="1" customWidth="1"/>
    <col min="6656" max="6656" width="7.42578125" style="1" customWidth="1"/>
    <col min="6657" max="6657" width="8.42578125" style="1" customWidth="1"/>
    <col min="6658" max="6658" width="10.42578125" style="1" bestFit="1" customWidth="1"/>
    <col min="6659" max="6905" width="9.140625" style="1"/>
    <col min="6906" max="6906" width="4.42578125" style="1" customWidth="1"/>
    <col min="6907" max="6907" width="56.85546875" style="1" customWidth="1"/>
    <col min="6908" max="6908" width="14.140625" style="1" customWidth="1"/>
    <col min="6909" max="6909" width="13.42578125" style="1" customWidth="1"/>
    <col min="6910" max="6910" width="7.42578125" style="1" customWidth="1"/>
    <col min="6911" max="6911" width="7.28515625" style="1" customWidth="1"/>
    <col min="6912" max="6912" width="7.42578125" style="1" customWidth="1"/>
    <col min="6913" max="6913" width="8.42578125" style="1" customWidth="1"/>
    <col min="6914" max="6914" width="10.42578125" style="1" bestFit="1" customWidth="1"/>
    <col min="6915" max="7161" width="9.140625" style="1"/>
    <col min="7162" max="7162" width="4.42578125" style="1" customWidth="1"/>
    <col min="7163" max="7163" width="56.85546875" style="1" customWidth="1"/>
    <col min="7164" max="7164" width="14.140625" style="1" customWidth="1"/>
    <col min="7165" max="7165" width="13.42578125" style="1" customWidth="1"/>
    <col min="7166" max="7166" width="7.42578125" style="1" customWidth="1"/>
    <col min="7167" max="7167" width="7.28515625" style="1" customWidth="1"/>
    <col min="7168" max="7168" width="7.42578125" style="1" customWidth="1"/>
    <col min="7169" max="7169" width="8.42578125" style="1" customWidth="1"/>
    <col min="7170" max="7170" width="10.42578125" style="1" bestFit="1" customWidth="1"/>
    <col min="7171" max="7417" width="9.140625" style="1"/>
    <col min="7418" max="7418" width="4.42578125" style="1" customWidth="1"/>
    <col min="7419" max="7419" width="56.85546875" style="1" customWidth="1"/>
    <col min="7420" max="7420" width="14.140625" style="1" customWidth="1"/>
    <col min="7421" max="7421" width="13.42578125" style="1" customWidth="1"/>
    <col min="7422" max="7422" width="7.42578125" style="1" customWidth="1"/>
    <col min="7423" max="7423" width="7.28515625" style="1" customWidth="1"/>
    <col min="7424" max="7424" width="7.42578125" style="1" customWidth="1"/>
    <col min="7425" max="7425" width="8.42578125" style="1" customWidth="1"/>
    <col min="7426" max="7426" width="10.42578125" style="1" bestFit="1" customWidth="1"/>
    <col min="7427" max="7673" width="9.140625" style="1"/>
    <col min="7674" max="7674" width="4.42578125" style="1" customWidth="1"/>
    <col min="7675" max="7675" width="56.85546875" style="1" customWidth="1"/>
    <col min="7676" max="7676" width="14.140625" style="1" customWidth="1"/>
    <col min="7677" max="7677" width="13.42578125" style="1" customWidth="1"/>
    <col min="7678" max="7678" width="7.42578125" style="1" customWidth="1"/>
    <col min="7679" max="7679" width="7.28515625" style="1" customWidth="1"/>
    <col min="7680" max="7680" width="7.42578125" style="1" customWidth="1"/>
    <col min="7681" max="7681" width="8.42578125" style="1" customWidth="1"/>
    <col min="7682" max="7682" width="10.42578125" style="1" bestFit="1" customWidth="1"/>
    <col min="7683" max="7929" width="9.140625" style="1"/>
    <col min="7930" max="7930" width="4.42578125" style="1" customWidth="1"/>
    <col min="7931" max="7931" width="56.85546875" style="1" customWidth="1"/>
    <col min="7932" max="7932" width="14.140625" style="1" customWidth="1"/>
    <col min="7933" max="7933" width="13.42578125" style="1" customWidth="1"/>
    <col min="7934" max="7934" width="7.42578125" style="1" customWidth="1"/>
    <col min="7935" max="7935" width="7.28515625" style="1" customWidth="1"/>
    <col min="7936" max="7936" width="7.42578125" style="1" customWidth="1"/>
    <col min="7937" max="7937" width="8.42578125" style="1" customWidth="1"/>
    <col min="7938" max="7938" width="10.42578125" style="1" bestFit="1" customWidth="1"/>
    <col min="7939" max="8185" width="9.140625" style="1"/>
    <col min="8186" max="8186" width="4.42578125" style="1" customWidth="1"/>
    <col min="8187" max="8187" width="56.85546875" style="1" customWidth="1"/>
    <col min="8188" max="8188" width="14.140625" style="1" customWidth="1"/>
    <col min="8189" max="8189" width="13.42578125" style="1" customWidth="1"/>
    <col min="8190" max="8190" width="7.42578125" style="1" customWidth="1"/>
    <col min="8191" max="8191" width="7.28515625" style="1" customWidth="1"/>
    <col min="8192" max="8192" width="7.42578125" style="1" customWidth="1"/>
    <col min="8193" max="8193" width="8.42578125" style="1" customWidth="1"/>
    <col min="8194" max="8194" width="10.42578125" style="1" bestFit="1" customWidth="1"/>
    <col min="8195" max="8441" width="9.140625" style="1"/>
    <col min="8442" max="8442" width="4.42578125" style="1" customWidth="1"/>
    <col min="8443" max="8443" width="56.85546875" style="1" customWidth="1"/>
    <col min="8444" max="8444" width="14.140625" style="1" customWidth="1"/>
    <col min="8445" max="8445" width="13.42578125" style="1" customWidth="1"/>
    <col min="8446" max="8446" width="7.42578125" style="1" customWidth="1"/>
    <col min="8447" max="8447" width="7.28515625" style="1" customWidth="1"/>
    <col min="8448" max="8448" width="7.42578125" style="1" customWidth="1"/>
    <col min="8449" max="8449" width="8.42578125" style="1" customWidth="1"/>
    <col min="8450" max="8450" width="10.42578125" style="1" bestFit="1" customWidth="1"/>
    <col min="8451" max="8697" width="9.140625" style="1"/>
    <col min="8698" max="8698" width="4.42578125" style="1" customWidth="1"/>
    <col min="8699" max="8699" width="56.85546875" style="1" customWidth="1"/>
    <col min="8700" max="8700" width="14.140625" style="1" customWidth="1"/>
    <col min="8701" max="8701" width="13.42578125" style="1" customWidth="1"/>
    <col min="8702" max="8702" width="7.42578125" style="1" customWidth="1"/>
    <col min="8703" max="8703" width="7.28515625" style="1" customWidth="1"/>
    <col min="8704" max="8704" width="7.42578125" style="1" customWidth="1"/>
    <col min="8705" max="8705" width="8.42578125" style="1" customWidth="1"/>
    <col min="8706" max="8706" width="10.42578125" style="1" bestFit="1" customWidth="1"/>
    <col min="8707" max="8953" width="9.140625" style="1"/>
    <col min="8954" max="8954" width="4.42578125" style="1" customWidth="1"/>
    <col min="8955" max="8955" width="56.85546875" style="1" customWidth="1"/>
    <col min="8956" max="8956" width="14.140625" style="1" customWidth="1"/>
    <col min="8957" max="8957" width="13.42578125" style="1" customWidth="1"/>
    <col min="8958" max="8958" width="7.42578125" style="1" customWidth="1"/>
    <col min="8959" max="8959" width="7.28515625" style="1" customWidth="1"/>
    <col min="8960" max="8960" width="7.42578125" style="1" customWidth="1"/>
    <col min="8961" max="8961" width="8.42578125" style="1" customWidth="1"/>
    <col min="8962" max="8962" width="10.42578125" style="1" bestFit="1" customWidth="1"/>
    <col min="8963" max="9209" width="9.140625" style="1"/>
    <col min="9210" max="9210" width="4.42578125" style="1" customWidth="1"/>
    <col min="9211" max="9211" width="56.85546875" style="1" customWidth="1"/>
    <col min="9212" max="9212" width="14.140625" style="1" customWidth="1"/>
    <col min="9213" max="9213" width="13.42578125" style="1" customWidth="1"/>
    <col min="9214" max="9214" width="7.42578125" style="1" customWidth="1"/>
    <col min="9215" max="9215" width="7.28515625" style="1" customWidth="1"/>
    <col min="9216" max="9216" width="7.42578125" style="1" customWidth="1"/>
    <col min="9217" max="9217" width="8.42578125" style="1" customWidth="1"/>
    <col min="9218" max="9218" width="10.42578125" style="1" bestFit="1" customWidth="1"/>
    <col min="9219" max="9465" width="9.140625" style="1"/>
    <col min="9466" max="9466" width="4.42578125" style="1" customWidth="1"/>
    <col min="9467" max="9467" width="56.85546875" style="1" customWidth="1"/>
    <col min="9468" max="9468" width="14.140625" style="1" customWidth="1"/>
    <col min="9469" max="9469" width="13.42578125" style="1" customWidth="1"/>
    <col min="9470" max="9470" width="7.42578125" style="1" customWidth="1"/>
    <col min="9471" max="9471" width="7.28515625" style="1" customWidth="1"/>
    <col min="9472" max="9472" width="7.42578125" style="1" customWidth="1"/>
    <col min="9473" max="9473" width="8.42578125" style="1" customWidth="1"/>
    <col min="9474" max="9474" width="10.42578125" style="1" bestFit="1" customWidth="1"/>
    <col min="9475" max="9721" width="9.140625" style="1"/>
    <col min="9722" max="9722" width="4.42578125" style="1" customWidth="1"/>
    <col min="9723" max="9723" width="56.85546875" style="1" customWidth="1"/>
    <col min="9724" max="9724" width="14.140625" style="1" customWidth="1"/>
    <col min="9725" max="9725" width="13.42578125" style="1" customWidth="1"/>
    <col min="9726" max="9726" width="7.42578125" style="1" customWidth="1"/>
    <col min="9727" max="9727" width="7.28515625" style="1" customWidth="1"/>
    <col min="9728" max="9728" width="7.42578125" style="1" customWidth="1"/>
    <col min="9729" max="9729" width="8.42578125" style="1" customWidth="1"/>
    <col min="9730" max="9730" width="10.42578125" style="1" bestFit="1" customWidth="1"/>
    <col min="9731" max="9977" width="9.140625" style="1"/>
    <col min="9978" max="9978" width="4.42578125" style="1" customWidth="1"/>
    <col min="9979" max="9979" width="56.85546875" style="1" customWidth="1"/>
    <col min="9980" max="9980" width="14.140625" style="1" customWidth="1"/>
    <col min="9981" max="9981" width="13.42578125" style="1" customWidth="1"/>
    <col min="9982" max="9982" width="7.42578125" style="1" customWidth="1"/>
    <col min="9983" max="9983" width="7.28515625" style="1" customWidth="1"/>
    <col min="9984" max="9984" width="7.42578125" style="1" customWidth="1"/>
    <col min="9985" max="9985" width="8.42578125" style="1" customWidth="1"/>
    <col min="9986" max="9986" width="10.42578125" style="1" bestFit="1" customWidth="1"/>
    <col min="9987" max="10233" width="9.140625" style="1"/>
    <col min="10234" max="10234" width="4.42578125" style="1" customWidth="1"/>
    <col min="10235" max="10235" width="56.85546875" style="1" customWidth="1"/>
    <col min="10236" max="10236" width="14.140625" style="1" customWidth="1"/>
    <col min="10237" max="10237" width="13.42578125" style="1" customWidth="1"/>
    <col min="10238" max="10238" width="7.42578125" style="1" customWidth="1"/>
    <col min="10239" max="10239" width="7.28515625" style="1" customWidth="1"/>
    <col min="10240" max="10240" width="7.42578125" style="1" customWidth="1"/>
    <col min="10241" max="10241" width="8.42578125" style="1" customWidth="1"/>
    <col min="10242" max="10242" width="10.42578125" style="1" bestFit="1" customWidth="1"/>
    <col min="10243" max="10489" width="9.140625" style="1"/>
    <col min="10490" max="10490" width="4.42578125" style="1" customWidth="1"/>
    <col min="10491" max="10491" width="56.85546875" style="1" customWidth="1"/>
    <col min="10492" max="10492" width="14.140625" style="1" customWidth="1"/>
    <col min="10493" max="10493" width="13.42578125" style="1" customWidth="1"/>
    <col min="10494" max="10494" width="7.42578125" style="1" customWidth="1"/>
    <col min="10495" max="10495" width="7.28515625" style="1" customWidth="1"/>
    <col min="10496" max="10496" width="7.42578125" style="1" customWidth="1"/>
    <col min="10497" max="10497" width="8.42578125" style="1" customWidth="1"/>
    <col min="10498" max="10498" width="10.42578125" style="1" bestFit="1" customWidth="1"/>
    <col min="10499" max="10745" width="9.140625" style="1"/>
    <col min="10746" max="10746" width="4.42578125" style="1" customWidth="1"/>
    <col min="10747" max="10747" width="56.85546875" style="1" customWidth="1"/>
    <col min="10748" max="10748" width="14.140625" style="1" customWidth="1"/>
    <col min="10749" max="10749" width="13.42578125" style="1" customWidth="1"/>
    <col min="10750" max="10750" width="7.42578125" style="1" customWidth="1"/>
    <col min="10751" max="10751" width="7.28515625" style="1" customWidth="1"/>
    <col min="10752" max="10752" width="7.42578125" style="1" customWidth="1"/>
    <col min="10753" max="10753" width="8.42578125" style="1" customWidth="1"/>
    <col min="10754" max="10754" width="10.42578125" style="1" bestFit="1" customWidth="1"/>
    <col min="10755" max="11001" width="9.140625" style="1"/>
    <col min="11002" max="11002" width="4.42578125" style="1" customWidth="1"/>
    <col min="11003" max="11003" width="56.85546875" style="1" customWidth="1"/>
    <col min="11004" max="11004" width="14.140625" style="1" customWidth="1"/>
    <col min="11005" max="11005" width="13.42578125" style="1" customWidth="1"/>
    <col min="11006" max="11006" width="7.42578125" style="1" customWidth="1"/>
    <col min="11007" max="11007" width="7.28515625" style="1" customWidth="1"/>
    <col min="11008" max="11008" width="7.42578125" style="1" customWidth="1"/>
    <col min="11009" max="11009" width="8.42578125" style="1" customWidth="1"/>
    <col min="11010" max="11010" width="10.42578125" style="1" bestFit="1" customWidth="1"/>
    <col min="11011" max="11257" width="9.140625" style="1"/>
    <col min="11258" max="11258" width="4.42578125" style="1" customWidth="1"/>
    <col min="11259" max="11259" width="56.85546875" style="1" customWidth="1"/>
    <col min="11260" max="11260" width="14.140625" style="1" customWidth="1"/>
    <col min="11261" max="11261" width="13.42578125" style="1" customWidth="1"/>
    <col min="11262" max="11262" width="7.42578125" style="1" customWidth="1"/>
    <col min="11263" max="11263" width="7.28515625" style="1" customWidth="1"/>
    <col min="11264" max="11264" width="7.42578125" style="1" customWidth="1"/>
    <col min="11265" max="11265" width="8.42578125" style="1" customWidth="1"/>
    <col min="11266" max="11266" width="10.42578125" style="1" bestFit="1" customWidth="1"/>
    <col min="11267" max="11513" width="9.140625" style="1"/>
    <col min="11514" max="11514" width="4.42578125" style="1" customWidth="1"/>
    <col min="11515" max="11515" width="56.85546875" style="1" customWidth="1"/>
    <col min="11516" max="11516" width="14.140625" style="1" customWidth="1"/>
    <col min="11517" max="11517" width="13.42578125" style="1" customWidth="1"/>
    <col min="11518" max="11518" width="7.42578125" style="1" customWidth="1"/>
    <col min="11519" max="11519" width="7.28515625" style="1" customWidth="1"/>
    <col min="11520" max="11520" width="7.42578125" style="1" customWidth="1"/>
    <col min="11521" max="11521" width="8.42578125" style="1" customWidth="1"/>
    <col min="11522" max="11522" width="10.42578125" style="1" bestFit="1" customWidth="1"/>
    <col min="11523" max="11769" width="9.140625" style="1"/>
    <col min="11770" max="11770" width="4.42578125" style="1" customWidth="1"/>
    <col min="11771" max="11771" width="56.85546875" style="1" customWidth="1"/>
    <col min="11772" max="11772" width="14.140625" style="1" customWidth="1"/>
    <col min="11773" max="11773" width="13.42578125" style="1" customWidth="1"/>
    <col min="11774" max="11774" width="7.42578125" style="1" customWidth="1"/>
    <col min="11775" max="11775" width="7.28515625" style="1" customWidth="1"/>
    <col min="11776" max="11776" width="7.42578125" style="1" customWidth="1"/>
    <col min="11777" max="11777" width="8.42578125" style="1" customWidth="1"/>
    <col min="11778" max="11778" width="10.42578125" style="1" bestFit="1" customWidth="1"/>
    <col min="11779" max="12025" width="9.140625" style="1"/>
    <col min="12026" max="12026" width="4.42578125" style="1" customWidth="1"/>
    <col min="12027" max="12027" width="56.85546875" style="1" customWidth="1"/>
    <col min="12028" max="12028" width="14.140625" style="1" customWidth="1"/>
    <col min="12029" max="12029" width="13.42578125" style="1" customWidth="1"/>
    <col min="12030" max="12030" width="7.42578125" style="1" customWidth="1"/>
    <col min="12031" max="12031" width="7.28515625" style="1" customWidth="1"/>
    <col min="12032" max="12032" width="7.42578125" style="1" customWidth="1"/>
    <col min="12033" max="12033" width="8.42578125" style="1" customWidth="1"/>
    <col min="12034" max="12034" width="10.42578125" style="1" bestFit="1" customWidth="1"/>
    <col min="12035" max="12281" width="9.140625" style="1"/>
    <col min="12282" max="12282" width="4.42578125" style="1" customWidth="1"/>
    <col min="12283" max="12283" width="56.85546875" style="1" customWidth="1"/>
    <col min="12284" max="12284" width="14.140625" style="1" customWidth="1"/>
    <col min="12285" max="12285" width="13.42578125" style="1" customWidth="1"/>
    <col min="12286" max="12286" width="7.42578125" style="1" customWidth="1"/>
    <col min="12287" max="12287" width="7.28515625" style="1" customWidth="1"/>
    <col min="12288" max="12288" width="7.42578125" style="1" customWidth="1"/>
    <col min="12289" max="12289" width="8.42578125" style="1" customWidth="1"/>
    <col min="12290" max="12290" width="10.42578125" style="1" bestFit="1" customWidth="1"/>
    <col min="12291" max="12537" width="9.140625" style="1"/>
    <col min="12538" max="12538" width="4.42578125" style="1" customWidth="1"/>
    <col min="12539" max="12539" width="56.85546875" style="1" customWidth="1"/>
    <col min="12540" max="12540" width="14.140625" style="1" customWidth="1"/>
    <col min="12541" max="12541" width="13.42578125" style="1" customWidth="1"/>
    <col min="12542" max="12542" width="7.42578125" style="1" customWidth="1"/>
    <col min="12543" max="12543" width="7.28515625" style="1" customWidth="1"/>
    <col min="12544" max="12544" width="7.42578125" style="1" customWidth="1"/>
    <col min="12545" max="12545" width="8.42578125" style="1" customWidth="1"/>
    <col min="12546" max="12546" width="10.42578125" style="1" bestFit="1" customWidth="1"/>
    <col min="12547" max="12793" width="9.140625" style="1"/>
    <col min="12794" max="12794" width="4.42578125" style="1" customWidth="1"/>
    <col min="12795" max="12795" width="56.85546875" style="1" customWidth="1"/>
    <col min="12796" max="12796" width="14.140625" style="1" customWidth="1"/>
    <col min="12797" max="12797" width="13.42578125" style="1" customWidth="1"/>
    <col min="12798" max="12798" width="7.42578125" style="1" customWidth="1"/>
    <col min="12799" max="12799" width="7.28515625" style="1" customWidth="1"/>
    <col min="12800" max="12800" width="7.42578125" style="1" customWidth="1"/>
    <col min="12801" max="12801" width="8.42578125" style="1" customWidth="1"/>
    <col min="12802" max="12802" width="10.42578125" style="1" bestFit="1" customWidth="1"/>
    <col min="12803" max="13049" width="9.140625" style="1"/>
    <col min="13050" max="13050" width="4.42578125" style="1" customWidth="1"/>
    <col min="13051" max="13051" width="56.85546875" style="1" customWidth="1"/>
    <col min="13052" max="13052" width="14.140625" style="1" customWidth="1"/>
    <col min="13053" max="13053" width="13.42578125" style="1" customWidth="1"/>
    <col min="13054" max="13054" width="7.42578125" style="1" customWidth="1"/>
    <col min="13055" max="13055" width="7.28515625" style="1" customWidth="1"/>
    <col min="13056" max="13056" width="7.42578125" style="1" customWidth="1"/>
    <col min="13057" max="13057" width="8.42578125" style="1" customWidth="1"/>
    <col min="13058" max="13058" width="10.42578125" style="1" bestFit="1" customWidth="1"/>
    <col min="13059" max="13305" width="9.140625" style="1"/>
    <col min="13306" max="13306" width="4.42578125" style="1" customWidth="1"/>
    <col min="13307" max="13307" width="56.85546875" style="1" customWidth="1"/>
    <col min="13308" max="13308" width="14.140625" style="1" customWidth="1"/>
    <col min="13309" max="13309" width="13.42578125" style="1" customWidth="1"/>
    <col min="13310" max="13310" width="7.42578125" style="1" customWidth="1"/>
    <col min="13311" max="13311" width="7.28515625" style="1" customWidth="1"/>
    <col min="13312" max="13312" width="7.42578125" style="1" customWidth="1"/>
    <col min="13313" max="13313" width="8.42578125" style="1" customWidth="1"/>
    <col min="13314" max="13314" width="10.42578125" style="1" bestFit="1" customWidth="1"/>
    <col min="13315" max="13561" width="9.140625" style="1"/>
    <col min="13562" max="13562" width="4.42578125" style="1" customWidth="1"/>
    <col min="13563" max="13563" width="56.85546875" style="1" customWidth="1"/>
    <col min="13564" max="13564" width="14.140625" style="1" customWidth="1"/>
    <col min="13565" max="13565" width="13.42578125" style="1" customWidth="1"/>
    <col min="13566" max="13566" width="7.42578125" style="1" customWidth="1"/>
    <col min="13567" max="13567" width="7.28515625" style="1" customWidth="1"/>
    <col min="13568" max="13568" width="7.42578125" style="1" customWidth="1"/>
    <col min="13569" max="13569" width="8.42578125" style="1" customWidth="1"/>
    <col min="13570" max="13570" width="10.42578125" style="1" bestFit="1" customWidth="1"/>
    <col min="13571" max="13817" width="9.140625" style="1"/>
    <col min="13818" max="13818" width="4.42578125" style="1" customWidth="1"/>
    <col min="13819" max="13819" width="56.85546875" style="1" customWidth="1"/>
    <col min="13820" max="13820" width="14.140625" style="1" customWidth="1"/>
    <col min="13821" max="13821" width="13.42578125" style="1" customWidth="1"/>
    <col min="13822" max="13822" width="7.42578125" style="1" customWidth="1"/>
    <col min="13823" max="13823" width="7.28515625" style="1" customWidth="1"/>
    <col min="13824" max="13824" width="7.42578125" style="1" customWidth="1"/>
    <col min="13825" max="13825" width="8.42578125" style="1" customWidth="1"/>
    <col min="13826" max="13826" width="10.42578125" style="1" bestFit="1" customWidth="1"/>
    <col min="13827" max="14073" width="9.140625" style="1"/>
    <col min="14074" max="14074" width="4.42578125" style="1" customWidth="1"/>
    <col min="14075" max="14075" width="56.85546875" style="1" customWidth="1"/>
    <col min="14076" max="14076" width="14.140625" style="1" customWidth="1"/>
    <col min="14077" max="14077" width="13.42578125" style="1" customWidth="1"/>
    <col min="14078" max="14078" width="7.42578125" style="1" customWidth="1"/>
    <col min="14079" max="14079" width="7.28515625" style="1" customWidth="1"/>
    <col min="14080" max="14080" width="7.42578125" style="1" customWidth="1"/>
    <col min="14081" max="14081" width="8.42578125" style="1" customWidth="1"/>
    <col min="14082" max="14082" width="10.42578125" style="1" bestFit="1" customWidth="1"/>
    <col min="14083" max="14329" width="9.140625" style="1"/>
    <col min="14330" max="14330" width="4.42578125" style="1" customWidth="1"/>
    <col min="14331" max="14331" width="56.85546875" style="1" customWidth="1"/>
    <col min="14332" max="14332" width="14.140625" style="1" customWidth="1"/>
    <col min="14333" max="14333" width="13.42578125" style="1" customWidth="1"/>
    <col min="14334" max="14334" width="7.42578125" style="1" customWidth="1"/>
    <col min="14335" max="14335" width="7.28515625" style="1" customWidth="1"/>
    <col min="14336" max="14336" width="7.42578125" style="1" customWidth="1"/>
    <col min="14337" max="14337" width="8.42578125" style="1" customWidth="1"/>
    <col min="14338" max="14338" width="10.42578125" style="1" bestFit="1" customWidth="1"/>
    <col min="14339" max="14585" width="9.140625" style="1"/>
    <col min="14586" max="14586" width="4.42578125" style="1" customWidth="1"/>
    <col min="14587" max="14587" width="56.85546875" style="1" customWidth="1"/>
    <col min="14588" max="14588" width="14.140625" style="1" customWidth="1"/>
    <col min="14589" max="14589" width="13.42578125" style="1" customWidth="1"/>
    <col min="14590" max="14590" width="7.42578125" style="1" customWidth="1"/>
    <col min="14591" max="14591" width="7.28515625" style="1" customWidth="1"/>
    <col min="14592" max="14592" width="7.42578125" style="1" customWidth="1"/>
    <col min="14593" max="14593" width="8.42578125" style="1" customWidth="1"/>
    <col min="14594" max="14594" width="10.42578125" style="1" bestFit="1" customWidth="1"/>
    <col min="14595" max="14841" width="9.140625" style="1"/>
    <col min="14842" max="14842" width="4.42578125" style="1" customWidth="1"/>
    <col min="14843" max="14843" width="56.85546875" style="1" customWidth="1"/>
    <col min="14844" max="14844" width="14.140625" style="1" customWidth="1"/>
    <col min="14845" max="14845" width="13.42578125" style="1" customWidth="1"/>
    <col min="14846" max="14846" width="7.42578125" style="1" customWidth="1"/>
    <col min="14847" max="14847" width="7.28515625" style="1" customWidth="1"/>
    <col min="14848" max="14848" width="7.42578125" style="1" customWidth="1"/>
    <col min="14849" max="14849" width="8.42578125" style="1" customWidth="1"/>
    <col min="14850" max="14850" width="10.42578125" style="1" bestFit="1" customWidth="1"/>
    <col min="14851" max="15097" width="9.140625" style="1"/>
    <col min="15098" max="15098" width="4.42578125" style="1" customWidth="1"/>
    <col min="15099" max="15099" width="56.85546875" style="1" customWidth="1"/>
    <col min="15100" max="15100" width="14.140625" style="1" customWidth="1"/>
    <col min="15101" max="15101" width="13.42578125" style="1" customWidth="1"/>
    <col min="15102" max="15102" width="7.42578125" style="1" customWidth="1"/>
    <col min="15103" max="15103" width="7.28515625" style="1" customWidth="1"/>
    <col min="15104" max="15104" width="7.42578125" style="1" customWidth="1"/>
    <col min="15105" max="15105" width="8.42578125" style="1" customWidth="1"/>
    <col min="15106" max="15106" width="10.42578125" style="1" bestFit="1" customWidth="1"/>
    <col min="15107" max="15353" width="9.140625" style="1"/>
    <col min="15354" max="15354" width="4.42578125" style="1" customWidth="1"/>
    <col min="15355" max="15355" width="56.85546875" style="1" customWidth="1"/>
    <col min="15356" max="15356" width="14.140625" style="1" customWidth="1"/>
    <col min="15357" max="15357" width="13.42578125" style="1" customWidth="1"/>
    <col min="15358" max="15358" width="7.42578125" style="1" customWidth="1"/>
    <col min="15359" max="15359" width="7.28515625" style="1" customWidth="1"/>
    <col min="15360" max="15360" width="7.42578125" style="1" customWidth="1"/>
    <col min="15361" max="15361" width="8.42578125" style="1" customWidth="1"/>
    <col min="15362" max="15362" width="10.42578125" style="1" bestFit="1" customWidth="1"/>
    <col min="15363" max="15609" width="9.140625" style="1"/>
    <col min="15610" max="15610" width="4.42578125" style="1" customWidth="1"/>
    <col min="15611" max="15611" width="56.85546875" style="1" customWidth="1"/>
    <col min="15612" max="15612" width="14.140625" style="1" customWidth="1"/>
    <col min="15613" max="15613" width="13.42578125" style="1" customWidth="1"/>
    <col min="15614" max="15614" width="7.42578125" style="1" customWidth="1"/>
    <col min="15615" max="15615" width="7.28515625" style="1" customWidth="1"/>
    <col min="15616" max="15616" width="7.42578125" style="1" customWidth="1"/>
    <col min="15617" max="15617" width="8.42578125" style="1" customWidth="1"/>
    <col min="15618" max="15618" width="10.42578125" style="1" bestFit="1" customWidth="1"/>
    <col min="15619" max="15865" width="9.140625" style="1"/>
    <col min="15866" max="15866" width="4.42578125" style="1" customWidth="1"/>
    <col min="15867" max="15867" width="56.85546875" style="1" customWidth="1"/>
    <col min="15868" max="15868" width="14.140625" style="1" customWidth="1"/>
    <col min="15869" max="15869" width="13.42578125" style="1" customWidth="1"/>
    <col min="15870" max="15870" width="7.42578125" style="1" customWidth="1"/>
    <col min="15871" max="15871" width="7.28515625" style="1" customWidth="1"/>
    <col min="15872" max="15872" width="7.42578125" style="1" customWidth="1"/>
    <col min="15873" max="15873" width="8.42578125" style="1" customWidth="1"/>
    <col min="15874" max="15874" width="10.42578125" style="1" bestFit="1" customWidth="1"/>
    <col min="15875" max="16121" width="9.140625" style="1"/>
    <col min="16122" max="16122" width="4.42578125" style="1" customWidth="1"/>
    <col min="16123" max="16123" width="56.85546875" style="1" customWidth="1"/>
    <col min="16124" max="16124" width="14.140625" style="1" customWidth="1"/>
    <col min="16125" max="16125" width="13.42578125" style="1" customWidth="1"/>
    <col min="16126" max="16126" width="7.42578125" style="1" customWidth="1"/>
    <col min="16127" max="16127" width="7.28515625" style="1" customWidth="1"/>
    <col min="16128" max="16128" width="7.42578125" style="1" customWidth="1"/>
    <col min="16129" max="16129" width="8.42578125" style="1" customWidth="1"/>
    <col min="16130" max="16130" width="10.42578125" style="1" bestFit="1" customWidth="1"/>
    <col min="16131" max="16382" width="9.140625" style="1"/>
    <col min="16383" max="16384" width="8.85546875" style="1" customWidth="1"/>
  </cols>
  <sheetData>
    <row r="1" spans="1:16" ht="18" customHeight="1" x14ac:dyDescent="0.25">
      <c r="C1" s="2" t="s">
        <v>0</v>
      </c>
      <c r="D1" s="3"/>
      <c r="E1" s="3"/>
      <c r="F1" s="1"/>
    </row>
    <row r="2" spans="1:16" ht="13.5" customHeight="1" x14ac:dyDescent="0.25">
      <c r="B2" s="4"/>
      <c r="C2" s="2" t="s">
        <v>1</v>
      </c>
      <c r="D2" s="3"/>
      <c r="E2" s="3"/>
      <c r="F2" s="1"/>
    </row>
    <row r="3" spans="1:16" ht="14.25" customHeight="1" x14ac:dyDescent="0.25">
      <c r="A3" s="5"/>
      <c r="B3" s="5"/>
      <c r="C3" s="2" t="s">
        <v>2</v>
      </c>
      <c r="D3" s="3"/>
      <c r="E3" s="3"/>
      <c r="F3" s="1"/>
    </row>
    <row r="4" spans="1:16" ht="14.25" customHeight="1" x14ac:dyDescent="0.25">
      <c r="B4" s="6"/>
      <c r="C4" s="2" t="s">
        <v>3</v>
      </c>
      <c r="D4" s="3"/>
      <c r="E4" s="3"/>
      <c r="F4" s="1"/>
    </row>
    <row r="5" spans="1:16" ht="14.25" customHeight="1" x14ac:dyDescent="0.25">
      <c r="B5" s="6"/>
      <c r="C5" s="2"/>
      <c r="D5" s="3"/>
      <c r="E5" s="3"/>
      <c r="F5" s="1"/>
    </row>
    <row r="6" spans="1:16" ht="14.25" customHeight="1" x14ac:dyDescent="0.25">
      <c r="B6" s="5" t="s">
        <v>4</v>
      </c>
      <c r="C6" s="7"/>
      <c r="D6" s="3"/>
      <c r="E6" s="3"/>
      <c r="F6" s="1"/>
    </row>
    <row r="7" spans="1:16" x14ac:dyDescent="0.25">
      <c r="C7" s="8" t="s">
        <v>5</v>
      </c>
      <c r="D7" s="3"/>
      <c r="E7" s="3"/>
      <c r="F7" s="1"/>
    </row>
    <row r="8" spans="1:16" ht="21" x14ac:dyDescent="0.25">
      <c r="A8" s="9" t="s">
        <v>6</v>
      </c>
      <c r="B8" s="10" t="s">
        <v>7</v>
      </c>
      <c r="C8" s="11" t="s">
        <v>8</v>
      </c>
      <c r="D8" s="12"/>
      <c r="E8" s="3"/>
      <c r="F8" s="1"/>
    </row>
    <row r="9" spans="1:16" x14ac:dyDescent="0.25">
      <c r="A9" s="13">
        <v>1</v>
      </c>
      <c r="B9" s="14" t="s">
        <v>9</v>
      </c>
      <c r="C9" s="15">
        <f>C10+C14+C18</f>
        <v>54443</v>
      </c>
      <c r="D9" s="16"/>
      <c r="E9" s="3"/>
      <c r="F9" s="1"/>
    </row>
    <row r="10" spans="1:16" x14ac:dyDescent="0.25">
      <c r="A10" s="13">
        <v>2</v>
      </c>
      <c r="B10" s="14" t="s">
        <v>10</v>
      </c>
      <c r="C10" s="15">
        <f>C11</f>
        <v>51630</v>
      </c>
      <c r="D10" s="16"/>
      <c r="E10" s="3"/>
      <c r="F10" s="1"/>
    </row>
    <row r="11" spans="1:16" x14ac:dyDescent="0.25">
      <c r="A11" s="13">
        <v>3</v>
      </c>
      <c r="B11" s="17" t="s">
        <v>11</v>
      </c>
      <c r="C11" s="18">
        <f>+C12+C13</f>
        <v>51630</v>
      </c>
      <c r="D11" s="19"/>
      <c r="E11" s="3"/>
      <c r="F11" s="1"/>
    </row>
    <row r="12" spans="1:16" ht="28.5" customHeight="1" x14ac:dyDescent="0.25">
      <c r="A12" s="20" t="s">
        <v>12</v>
      </c>
      <c r="B12" s="21" t="s">
        <v>13</v>
      </c>
      <c r="C12" s="18">
        <v>51540</v>
      </c>
      <c r="D12" s="19"/>
      <c r="E12" s="3"/>
      <c r="F12" s="1"/>
    </row>
    <row r="13" spans="1:16" ht="25.5" x14ac:dyDescent="0.25">
      <c r="A13" s="20" t="s">
        <v>14</v>
      </c>
      <c r="B13" s="22" t="s">
        <v>15</v>
      </c>
      <c r="C13" s="18">
        <v>90</v>
      </c>
      <c r="D13" s="19"/>
      <c r="E13" s="3"/>
      <c r="F13" s="1"/>
    </row>
    <row r="14" spans="1:16" x14ac:dyDescent="0.25">
      <c r="A14" s="13">
        <v>4</v>
      </c>
      <c r="B14" s="23" t="s">
        <v>16</v>
      </c>
      <c r="C14" s="24">
        <f>C15+C16+C17</f>
        <v>1780</v>
      </c>
      <c r="D14" s="3"/>
      <c r="E14" s="3"/>
      <c r="F14" s="1"/>
    </row>
    <row r="15" spans="1:16" x14ac:dyDescent="0.25">
      <c r="A15" s="13">
        <f>+A14+1</f>
        <v>5</v>
      </c>
      <c r="B15" s="17" t="s">
        <v>17</v>
      </c>
      <c r="C15" s="18">
        <v>900</v>
      </c>
      <c r="D15" s="3"/>
      <c r="E15" s="3"/>
      <c r="F15" s="1"/>
      <c r="P15" s="1" t="s">
        <v>18</v>
      </c>
    </row>
    <row r="16" spans="1:16" x14ac:dyDescent="0.25">
      <c r="A16" s="13">
        <f t="shared" ref="A16:A48" si="0">+A15+1</f>
        <v>6</v>
      </c>
      <c r="B16" s="17" t="s">
        <v>19</v>
      </c>
      <c r="C16" s="18">
        <v>850</v>
      </c>
      <c r="D16" s="3"/>
      <c r="E16" s="3"/>
      <c r="F16" s="1"/>
    </row>
    <row r="17" spans="1:18" x14ac:dyDescent="0.25">
      <c r="A17" s="13">
        <f t="shared" si="0"/>
        <v>7</v>
      </c>
      <c r="B17" s="17" t="s">
        <v>20</v>
      </c>
      <c r="C17" s="18">
        <v>30</v>
      </c>
      <c r="D17" s="3"/>
      <c r="E17" s="3"/>
      <c r="F17" s="1"/>
    </row>
    <row r="18" spans="1:18" x14ac:dyDescent="0.25">
      <c r="A18" s="13">
        <f t="shared" si="0"/>
        <v>8</v>
      </c>
      <c r="B18" s="23" t="s">
        <v>21</v>
      </c>
      <c r="C18" s="25">
        <f>C19+C20</f>
        <v>1033</v>
      </c>
      <c r="D18" s="3"/>
      <c r="E18" s="3"/>
      <c r="F18" s="1"/>
    </row>
    <row r="19" spans="1:18" x14ac:dyDescent="0.25">
      <c r="A19" s="13">
        <f t="shared" si="0"/>
        <v>9</v>
      </c>
      <c r="B19" s="17" t="s">
        <v>22</v>
      </c>
      <c r="C19" s="18">
        <v>89</v>
      </c>
      <c r="D19" s="3"/>
      <c r="E19" s="3"/>
      <c r="F19" s="1"/>
    </row>
    <row r="20" spans="1:18" x14ac:dyDescent="0.25">
      <c r="A20" s="13">
        <f t="shared" si="0"/>
        <v>10</v>
      </c>
      <c r="B20" s="17" t="s">
        <v>23</v>
      </c>
      <c r="C20" s="18">
        <v>944</v>
      </c>
      <c r="D20" s="3"/>
      <c r="E20" s="3"/>
      <c r="F20" s="1"/>
    </row>
    <row r="21" spans="1:18" x14ac:dyDescent="0.25">
      <c r="A21" s="13">
        <f t="shared" si="0"/>
        <v>11</v>
      </c>
      <c r="B21" s="23" t="s">
        <v>24</v>
      </c>
      <c r="C21" s="25">
        <f>C22+C26+C31+C36+C38+C37</f>
        <v>4591.6550000000007</v>
      </c>
      <c r="D21" s="3"/>
      <c r="E21" s="3"/>
      <c r="F21" s="1"/>
    </row>
    <row r="22" spans="1:18" x14ac:dyDescent="0.25">
      <c r="A22" s="13">
        <f t="shared" si="0"/>
        <v>12</v>
      </c>
      <c r="B22" s="23" t="s">
        <v>25</v>
      </c>
      <c r="C22" s="25">
        <f>C24+C25+C23</f>
        <v>313</v>
      </c>
      <c r="D22" s="3"/>
      <c r="E22" s="3"/>
      <c r="F22" s="1"/>
    </row>
    <row r="23" spans="1:18" x14ac:dyDescent="0.25">
      <c r="A23" s="13">
        <f t="shared" si="0"/>
        <v>13</v>
      </c>
      <c r="B23" s="26" t="s">
        <v>26</v>
      </c>
      <c r="C23" s="18">
        <v>52</v>
      </c>
      <c r="D23" s="3"/>
      <c r="E23" s="27"/>
      <c r="F23" s="1"/>
    </row>
    <row r="24" spans="1:18" ht="25.9" customHeight="1" x14ac:dyDescent="0.25">
      <c r="A24" s="20">
        <f t="shared" si="0"/>
        <v>14</v>
      </c>
      <c r="B24" s="28" t="s">
        <v>27</v>
      </c>
      <c r="C24" s="18">
        <v>80</v>
      </c>
      <c r="D24" s="3"/>
      <c r="E24" s="3"/>
      <c r="F24" s="1"/>
    </row>
    <row r="25" spans="1:18" ht="15.6" customHeight="1" x14ac:dyDescent="0.25">
      <c r="A25" s="13">
        <f t="shared" si="0"/>
        <v>15</v>
      </c>
      <c r="B25" s="29" t="s">
        <v>28</v>
      </c>
      <c r="C25" s="18">
        <v>181</v>
      </c>
      <c r="D25" s="3"/>
      <c r="E25" s="3"/>
      <c r="F25" s="1"/>
    </row>
    <row r="26" spans="1:18" ht="15" customHeight="1" x14ac:dyDescent="0.25">
      <c r="A26" s="13">
        <f t="shared" si="0"/>
        <v>16</v>
      </c>
      <c r="B26" s="30" t="s">
        <v>29</v>
      </c>
      <c r="C26" s="25">
        <f>C27+C28+C29+C30</f>
        <v>2302.6550000000002</v>
      </c>
      <c r="D26" s="3"/>
      <c r="E26" s="3"/>
      <c r="F26" s="1"/>
    </row>
    <row r="27" spans="1:18" ht="13.9" customHeight="1" x14ac:dyDescent="0.25">
      <c r="A27" s="13">
        <f t="shared" si="0"/>
        <v>17</v>
      </c>
      <c r="B27" s="29" t="s">
        <v>30</v>
      </c>
      <c r="C27" s="18">
        <f>193.42+0.4+2</f>
        <v>195.82</v>
      </c>
      <c r="D27" s="3"/>
      <c r="E27" s="3"/>
      <c r="F27" s="31"/>
      <c r="H27" s="31"/>
      <c r="N27" s="31"/>
      <c r="Q27" s="31"/>
    </row>
    <row r="28" spans="1:18" x14ac:dyDescent="0.25">
      <c r="A28" s="13">
        <f t="shared" si="0"/>
        <v>18</v>
      </c>
      <c r="B28" s="17" t="s">
        <v>31</v>
      </c>
      <c r="C28" s="18">
        <f>522.2+57.4+0.4+30.1</f>
        <v>610.1</v>
      </c>
      <c r="D28" s="32"/>
      <c r="E28" s="3"/>
      <c r="F28" s="31"/>
      <c r="N28" s="31"/>
      <c r="Q28" s="31"/>
    </row>
    <row r="29" spans="1:18" x14ac:dyDescent="0.25">
      <c r="A29" s="13">
        <f t="shared" si="0"/>
        <v>19</v>
      </c>
      <c r="B29" s="17" t="s">
        <v>32</v>
      </c>
      <c r="C29" s="18">
        <f>996.735</f>
        <v>996.73500000000001</v>
      </c>
      <c r="D29" s="3"/>
      <c r="E29" s="3"/>
      <c r="F29" s="31"/>
      <c r="N29" s="31"/>
      <c r="Q29" s="31"/>
      <c r="R29" s="31"/>
    </row>
    <row r="30" spans="1:18" x14ac:dyDescent="0.25">
      <c r="A30" s="13">
        <f t="shared" si="0"/>
        <v>20</v>
      </c>
      <c r="B30" s="17" t="s">
        <v>33</v>
      </c>
      <c r="C30" s="18">
        <v>500</v>
      </c>
      <c r="D30" s="3"/>
      <c r="E30" s="3"/>
      <c r="F30" s="1"/>
      <c r="N30" s="31"/>
      <c r="O30" s="31"/>
    </row>
    <row r="31" spans="1:18" x14ac:dyDescent="0.25">
      <c r="A31" s="13">
        <f t="shared" si="0"/>
        <v>21</v>
      </c>
      <c r="B31" s="33" t="s">
        <v>34</v>
      </c>
      <c r="C31" s="25">
        <f>C32+C33</f>
        <v>1870</v>
      </c>
      <c r="D31" s="3"/>
      <c r="E31" s="3"/>
      <c r="F31" s="1"/>
    </row>
    <row r="32" spans="1:18" x14ac:dyDescent="0.25">
      <c r="A32" s="13">
        <f t="shared" si="0"/>
        <v>22</v>
      </c>
      <c r="B32" s="17" t="s">
        <v>35</v>
      </c>
      <c r="C32" s="18">
        <v>70</v>
      </c>
      <c r="D32" s="3"/>
      <c r="E32" s="3"/>
      <c r="F32" s="1"/>
    </row>
    <row r="33" spans="1:15" x14ac:dyDescent="0.25">
      <c r="A33" s="13">
        <f t="shared" si="0"/>
        <v>23</v>
      </c>
      <c r="B33" s="17" t="s">
        <v>36</v>
      </c>
      <c r="C33" s="18">
        <f>+C34+C35</f>
        <v>1800</v>
      </c>
      <c r="D33" s="3"/>
      <c r="E33" s="3"/>
      <c r="F33" s="1"/>
      <c r="O33" s="31"/>
    </row>
    <row r="34" spans="1:15" x14ac:dyDescent="0.25">
      <c r="A34" s="13">
        <f t="shared" si="0"/>
        <v>24</v>
      </c>
      <c r="B34" s="17" t="s">
        <v>37</v>
      </c>
      <c r="C34" s="18">
        <v>1500</v>
      </c>
      <c r="D34" s="3"/>
      <c r="E34" s="3"/>
      <c r="F34" s="1"/>
    </row>
    <row r="35" spans="1:15" x14ac:dyDescent="0.25">
      <c r="A35" s="13">
        <f t="shared" si="0"/>
        <v>25</v>
      </c>
      <c r="B35" s="17" t="s">
        <v>38</v>
      </c>
      <c r="C35" s="18">
        <v>300</v>
      </c>
      <c r="D35" s="3"/>
      <c r="E35" s="3"/>
      <c r="F35" s="1"/>
    </row>
    <row r="36" spans="1:15" x14ac:dyDescent="0.25">
      <c r="A36" s="13">
        <f t="shared" si="0"/>
        <v>26</v>
      </c>
      <c r="B36" s="33" t="s">
        <v>39</v>
      </c>
      <c r="C36" s="25">
        <v>40</v>
      </c>
      <c r="D36" s="3"/>
      <c r="E36" s="3"/>
      <c r="F36" s="1"/>
    </row>
    <row r="37" spans="1:15" ht="27" customHeight="1" x14ac:dyDescent="0.25">
      <c r="A37" s="20">
        <f t="shared" si="0"/>
        <v>27</v>
      </c>
      <c r="B37" s="34" t="s">
        <v>40</v>
      </c>
      <c r="C37" s="35">
        <v>6</v>
      </c>
      <c r="D37" s="3"/>
      <c r="E37" s="3"/>
      <c r="F37" s="1"/>
      <c r="H37" s="31"/>
    </row>
    <row r="38" spans="1:15" x14ac:dyDescent="0.25">
      <c r="A38" s="13">
        <f t="shared" si="0"/>
        <v>28</v>
      </c>
      <c r="B38" s="33" t="s">
        <v>41</v>
      </c>
      <c r="C38" s="25">
        <v>60</v>
      </c>
      <c r="D38" s="36"/>
      <c r="E38" s="3"/>
      <c r="F38" s="1"/>
    </row>
    <row r="39" spans="1:15" ht="27.75" customHeight="1" x14ac:dyDescent="0.25">
      <c r="A39" s="20">
        <f t="shared" si="0"/>
        <v>29</v>
      </c>
      <c r="B39" s="37" t="s">
        <v>42</v>
      </c>
      <c r="C39" s="25">
        <f>C40+C41</f>
        <v>85</v>
      </c>
      <c r="D39" s="38"/>
      <c r="E39" s="3"/>
      <c r="F39" s="1"/>
    </row>
    <row r="40" spans="1:15" ht="15" customHeight="1" x14ac:dyDescent="0.25">
      <c r="A40" s="13">
        <f t="shared" si="0"/>
        <v>30</v>
      </c>
      <c r="B40" s="29" t="s">
        <v>43</v>
      </c>
      <c r="C40" s="18">
        <v>55</v>
      </c>
      <c r="D40" s="3"/>
      <c r="E40" s="3"/>
      <c r="F40" s="1"/>
    </row>
    <row r="41" spans="1:15" ht="16.5" customHeight="1" x14ac:dyDescent="0.25">
      <c r="A41" s="13">
        <f t="shared" si="0"/>
        <v>31</v>
      </c>
      <c r="B41" s="29" t="s">
        <v>44</v>
      </c>
      <c r="C41" s="18">
        <v>30</v>
      </c>
      <c r="D41" s="3"/>
      <c r="E41" s="3"/>
      <c r="F41" s="1"/>
    </row>
    <row r="42" spans="1:15" ht="15.6" customHeight="1" x14ac:dyDescent="0.25">
      <c r="A42" s="13">
        <f t="shared" si="0"/>
        <v>32</v>
      </c>
      <c r="B42" s="39" t="s">
        <v>45</v>
      </c>
      <c r="C42" s="25">
        <f>C9+C21+C39</f>
        <v>59119.654999999999</v>
      </c>
      <c r="D42" s="38"/>
      <c r="E42" s="3"/>
      <c r="F42" s="31"/>
    </row>
    <row r="43" spans="1:15" ht="15.6" customHeight="1" x14ac:dyDescent="0.25">
      <c r="A43" s="13">
        <f t="shared" si="0"/>
        <v>33</v>
      </c>
      <c r="B43" s="40" t="s">
        <v>46</v>
      </c>
      <c r="C43" s="25">
        <f>C44+C47+C45+C46</f>
        <v>39692.305000000008</v>
      </c>
      <c r="D43" s="3"/>
      <c r="E43" s="3"/>
      <c r="F43" s="1"/>
    </row>
    <row r="44" spans="1:15" ht="27" customHeight="1" x14ac:dyDescent="0.25">
      <c r="A44" s="13">
        <f t="shared" si="0"/>
        <v>34</v>
      </c>
      <c r="B44" s="41" t="s">
        <v>47</v>
      </c>
      <c r="C44" s="42">
        <f>314.324+137.5+1592.266</f>
        <v>2044.0900000000001</v>
      </c>
      <c r="D44" s="3"/>
      <c r="E44" s="3"/>
      <c r="F44" s="1"/>
    </row>
    <row r="45" spans="1:15" ht="18" customHeight="1" x14ac:dyDescent="0.25">
      <c r="A45" s="13">
        <f t="shared" si="0"/>
        <v>35</v>
      </c>
      <c r="B45" s="43" t="s">
        <v>48</v>
      </c>
      <c r="C45" s="42">
        <v>855.31500000000005</v>
      </c>
      <c r="D45" s="3"/>
      <c r="E45" s="3"/>
      <c r="F45" s="1"/>
    </row>
    <row r="46" spans="1:15" ht="17.25" customHeight="1" x14ac:dyDescent="0.25">
      <c r="A46" s="13">
        <f t="shared" si="0"/>
        <v>36</v>
      </c>
      <c r="B46" s="44" t="s">
        <v>49</v>
      </c>
      <c r="C46" s="42">
        <v>1328.4770000000001</v>
      </c>
      <c r="D46" s="3"/>
      <c r="E46" s="3"/>
      <c r="F46" s="1"/>
    </row>
    <row r="47" spans="1:15" s="49" customFormat="1" ht="42.6" customHeight="1" x14ac:dyDescent="0.25">
      <c r="A47" s="45">
        <f t="shared" si="0"/>
        <v>37</v>
      </c>
      <c r="B47" s="46" t="s">
        <v>50</v>
      </c>
      <c r="C47" s="47">
        <f>C48+C75+C76+C77+C78+C79+C80+C81+C82+C86+C87+C88+C89+C94+C83+C84+C85+C90+C92+C91+C93</f>
        <v>35464.42300000001</v>
      </c>
      <c r="D47" s="48"/>
      <c r="E47" s="48"/>
    </row>
    <row r="48" spans="1:15" ht="16.149999999999999" customHeight="1" x14ac:dyDescent="0.25">
      <c r="A48" s="50">
        <f t="shared" si="0"/>
        <v>38</v>
      </c>
      <c r="B48" s="51" t="s">
        <v>51</v>
      </c>
      <c r="C48" s="42">
        <f>+C50+C52+C54+C55+C58+C59+C60+C61+C62+C63+C64+C65+C66+C67+C68+C69+C56+C71+C70+C57+C53+C74+C72+C51+C73+C49</f>
        <v>5545.5919999999987</v>
      </c>
      <c r="D48" s="3"/>
      <c r="E48" s="3"/>
      <c r="F48" s="1"/>
    </row>
    <row r="49" spans="1:7" ht="31.15" customHeight="1" x14ac:dyDescent="0.25">
      <c r="A49" s="50" t="s">
        <v>52</v>
      </c>
      <c r="B49" s="51" t="s">
        <v>53</v>
      </c>
      <c r="C49" s="52">
        <v>0.1</v>
      </c>
      <c r="D49" s="3"/>
      <c r="E49" s="3"/>
      <c r="F49" s="1"/>
    </row>
    <row r="50" spans="1:7" ht="15.6" customHeight="1" x14ac:dyDescent="0.25">
      <c r="A50" s="53" t="s">
        <v>54</v>
      </c>
      <c r="B50" s="54" t="s">
        <v>55</v>
      </c>
      <c r="C50" s="55">
        <v>9</v>
      </c>
      <c r="D50" s="3"/>
      <c r="E50" s="8"/>
      <c r="F50" s="1"/>
    </row>
    <row r="51" spans="1:7" ht="26.25" x14ac:dyDescent="0.25">
      <c r="A51" s="56" t="s">
        <v>56</v>
      </c>
      <c r="B51" s="51" t="s">
        <v>57</v>
      </c>
      <c r="C51" s="57">
        <v>55.3</v>
      </c>
      <c r="D51" s="3"/>
      <c r="E51" s="8"/>
      <c r="F51" s="1"/>
    </row>
    <row r="52" spans="1:7" ht="31.15" customHeight="1" x14ac:dyDescent="0.25">
      <c r="A52" s="58" t="s">
        <v>58</v>
      </c>
      <c r="B52" s="59" t="s">
        <v>59</v>
      </c>
      <c r="C52" s="52">
        <v>303.39999999999998</v>
      </c>
      <c r="D52" s="3"/>
      <c r="E52" s="8"/>
      <c r="F52" s="1"/>
    </row>
    <row r="53" spans="1:7" ht="52.9" customHeight="1" x14ac:dyDescent="0.25">
      <c r="A53" s="56" t="s">
        <v>60</v>
      </c>
      <c r="B53" s="59" t="s">
        <v>61</v>
      </c>
      <c r="C53" s="52">
        <v>5.4</v>
      </c>
      <c r="D53" s="3"/>
      <c r="E53" s="8"/>
      <c r="F53" s="1"/>
      <c r="G53" s="60"/>
    </row>
    <row r="54" spans="1:7" ht="15" customHeight="1" x14ac:dyDescent="0.25">
      <c r="A54" s="58" t="s">
        <v>62</v>
      </c>
      <c r="B54" s="61" t="s">
        <v>63</v>
      </c>
      <c r="C54" s="52">
        <f>890.1</f>
        <v>890.1</v>
      </c>
      <c r="D54" s="3"/>
      <c r="E54" s="8"/>
      <c r="F54" s="1"/>
    </row>
    <row r="55" spans="1:7" ht="28.5" customHeight="1" x14ac:dyDescent="0.25">
      <c r="A55" s="56" t="s">
        <v>64</v>
      </c>
      <c r="B55" s="28" t="s">
        <v>65</v>
      </c>
      <c r="C55" s="62">
        <v>1500</v>
      </c>
      <c r="D55" s="3"/>
      <c r="E55" s="8"/>
      <c r="F55" s="1"/>
    </row>
    <row r="56" spans="1:7" ht="27" customHeight="1" x14ac:dyDescent="0.25">
      <c r="A56" s="58" t="s">
        <v>66</v>
      </c>
      <c r="B56" s="28" t="s">
        <v>67</v>
      </c>
      <c r="C56" s="62">
        <v>670</v>
      </c>
      <c r="D56" s="36"/>
      <c r="E56" s="8"/>
      <c r="F56" s="1"/>
      <c r="G56" s="31"/>
    </row>
    <row r="57" spans="1:7" ht="31.5" customHeight="1" x14ac:dyDescent="0.25">
      <c r="A57" s="56" t="s">
        <v>68</v>
      </c>
      <c r="B57" s="59" t="s">
        <v>69</v>
      </c>
      <c r="C57" s="62">
        <v>72</v>
      </c>
      <c r="D57" s="3"/>
      <c r="E57" s="8"/>
      <c r="F57" s="1"/>
    </row>
    <row r="58" spans="1:7" ht="15.75" customHeight="1" x14ac:dyDescent="0.25">
      <c r="A58" s="58" t="s">
        <v>70</v>
      </c>
      <c r="B58" s="61" t="s">
        <v>71</v>
      </c>
      <c r="C58" s="62">
        <v>84.3</v>
      </c>
      <c r="D58" s="3"/>
      <c r="E58" s="8"/>
      <c r="F58" s="1"/>
    </row>
    <row r="59" spans="1:7" ht="14.25" customHeight="1" x14ac:dyDescent="0.25">
      <c r="A59" s="56" t="s">
        <v>72</v>
      </c>
      <c r="B59" s="17" t="s">
        <v>73</v>
      </c>
      <c r="C59" s="62">
        <v>19.5</v>
      </c>
      <c r="D59" s="3"/>
      <c r="E59" s="8"/>
      <c r="F59" s="1"/>
    </row>
    <row r="60" spans="1:7" ht="27" customHeight="1" x14ac:dyDescent="0.25">
      <c r="A60" s="58" t="s">
        <v>74</v>
      </c>
      <c r="B60" s="21" t="s">
        <v>75</v>
      </c>
      <c r="C60" s="62">
        <v>158.1</v>
      </c>
      <c r="D60" s="3"/>
      <c r="E60" s="8"/>
      <c r="F60" s="1"/>
    </row>
    <row r="61" spans="1:7" ht="15.6" customHeight="1" x14ac:dyDescent="0.25">
      <c r="A61" s="56" t="s">
        <v>76</v>
      </c>
      <c r="B61" s="29" t="s">
        <v>77</v>
      </c>
      <c r="C61" s="62">
        <v>31</v>
      </c>
      <c r="D61" s="3"/>
      <c r="E61" s="8"/>
      <c r="F61" s="1"/>
    </row>
    <row r="62" spans="1:7" ht="15.6" customHeight="1" x14ac:dyDescent="0.25">
      <c r="A62" s="58" t="s">
        <v>78</v>
      </c>
      <c r="B62" s="29" t="s">
        <v>79</v>
      </c>
      <c r="C62" s="62">
        <v>3.26</v>
      </c>
      <c r="D62" s="3"/>
      <c r="E62" s="8"/>
      <c r="F62" s="1"/>
    </row>
    <row r="63" spans="1:7" ht="15.6" customHeight="1" x14ac:dyDescent="0.25">
      <c r="A63" s="56" t="s">
        <v>80</v>
      </c>
      <c r="B63" s="29" t="s">
        <v>81</v>
      </c>
      <c r="C63" s="62">
        <v>0.62</v>
      </c>
      <c r="D63" s="3"/>
      <c r="E63" s="8"/>
      <c r="F63" s="1"/>
    </row>
    <row r="64" spans="1:7" ht="18" customHeight="1" x14ac:dyDescent="0.25">
      <c r="A64" s="58" t="s">
        <v>82</v>
      </c>
      <c r="B64" s="29" t="s">
        <v>83</v>
      </c>
      <c r="C64" s="62">
        <v>45.9</v>
      </c>
      <c r="D64" s="3"/>
      <c r="E64" s="8"/>
      <c r="F64" s="1"/>
    </row>
    <row r="65" spans="1:9" ht="15.6" customHeight="1" x14ac:dyDescent="0.25">
      <c r="A65" s="56" t="s">
        <v>84</v>
      </c>
      <c r="B65" s="29" t="s">
        <v>85</v>
      </c>
      <c r="C65" s="62">
        <f>900.1</f>
        <v>900.1</v>
      </c>
      <c r="D65" s="3"/>
      <c r="E65" s="8"/>
      <c r="F65" s="1"/>
    </row>
    <row r="66" spans="1:9" ht="25.15" customHeight="1" x14ac:dyDescent="0.25">
      <c r="A66" s="58" t="s">
        <v>86</v>
      </c>
      <c r="B66" s="29" t="s">
        <v>87</v>
      </c>
      <c r="C66" s="62">
        <v>3.7</v>
      </c>
      <c r="D66" s="3"/>
      <c r="E66" s="8"/>
      <c r="F66" s="1"/>
    </row>
    <row r="67" spans="1:9" ht="15.6" customHeight="1" x14ac:dyDescent="0.25">
      <c r="A67" s="56" t="s">
        <v>88</v>
      </c>
      <c r="B67" s="29" t="s">
        <v>89</v>
      </c>
      <c r="C67" s="62">
        <v>151</v>
      </c>
      <c r="D67" s="3"/>
      <c r="E67" s="8"/>
      <c r="F67" s="1"/>
    </row>
    <row r="68" spans="1:9" ht="15.6" customHeight="1" x14ac:dyDescent="0.25">
      <c r="A68" s="58" t="s">
        <v>90</v>
      </c>
      <c r="B68" s="17" t="s">
        <v>91</v>
      </c>
      <c r="C68" s="62">
        <v>74.400000000000006</v>
      </c>
      <c r="D68" s="3"/>
      <c r="E68" s="8"/>
      <c r="F68" s="1"/>
    </row>
    <row r="69" spans="1:9" ht="15.6" customHeight="1" x14ac:dyDescent="0.25">
      <c r="A69" s="56" t="s">
        <v>92</v>
      </c>
      <c r="B69" s="63" t="s">
        <v>93</v>
      </c>
      <c r="C69" s="62">
        <v>12.9</v>
      </c>
      <c r="D69" s="3"/>
      <c r="E69" s="8"/>
      <c r="F69" s="1"/>
    </row>
    <row r="70" spans="1:9" ht="39" x14ac:dyDescent="0.25">
      <c r="A70" s="58" t="s">
        <v>94</v>
      </c>
      <c r="B70" s="51" t="s">
        <v>95</v>
      </c>
      <c r="C70" s="64">
        <v>412.82</v>
      </c>
      <c r="D70" s="36"/>
      <c r="E70" s="65"/>
      <c r="F70" s="1"/>
    </row>
    <row r="71" spans="1:9" ht="15.6" customHeight="1" x14ac:dyDescent="0.25">
      <c r="A71" s="56" t="s">
        <v>96</v>
      </c>
      <c r="B71" s="66" t="s">
        <v>97</v>
      </c>
      <c r="C71" s="67">
        <v>0.6</v>
      </c>
      <c r="D71" s="3"/>
      <c r="E71" s="65"/>
      <c r="F71" s="1"/>
    </row>
    <row r="72" spans="1:9" ht="15.6" customHeight="1" x14ac:dyDescent="0.25">
      <c r="A72" s="58" t="s">
        <v>98</v>
      </c>
      <c r="B72" s="66" t="s">
        <v>99</v>
      </c>
      <c r="C72" s="67">
        <v>38.595999999999997</v>
      </c>
      <c r="D72" s="3"/>
      <c r="E72" s="65"/>
      <c r="F72" s="1"/>
    </row>
    <row r="73" spans="1:9" ht="39" x14ac:dyDescent="0.25">
      <c r="A73" s="56" t="s">
        <v>100</v>
      </c>
      <c r="B73" s="68" t="s">
        <v>101</v>
      </c>
      <c r="C73" s="67">
        <v>37.04</v>
      </c>
      <c r="D73" s="3"/>
      <c r="E73" s="65"/>
      <c r="F73" s="1"/>
    </row>
    <row r="74" spans="1:9" ht="25.5" x14ac:dyDescent="0.25">
      <c r="A74" s="58" t="s">
        <v>102</v>
      </c>
      <c r="B74" s="59" t="s">
        <v>103</v>
      </c>
      <c r="C74" s="52">
        <v>66.456000000000003</v>
      </c>
      <c r="D74" s="3"/>
      <c r="E74" s="65"/>
      <c r="F74" s="1"/>
      <c r="I74" s="69"/>
    </row>
    <row r="75" spans="1:9" ht="15.6" customHeight="1" x14ac:dyDescent="0.25">
      <c r="A75" s="70">
        <v>39</v>
      </c>
      <c r="B75" s="71" t="s">
        <v>104</v>
      </c>
      <c r="C75" s="72">
        <v>25912.3</v>
      </c>
      <c r="D75" s="3"/>
      <c r="E75" s="36"/>
      <c r="F75" s="1"/>
    </row>
    <row r="76" spans="1:9" ht="27.75" customHeight="1" x14ac:dyDescent="0.25">
      <c r="A76" s="70">
        <f>+A75+1</f>
        <v>40</v>
      </c>
      <c r="B76" s="73" t="s">
        <v>105</v>
      </c>
      <c r="C76" s="74">
        <v>40</v>
      </c>
      <c r="D76" s="3"/>
      <c r="E76" s="3"/>
      <c r="F76" s="1"/>
    </row>
    <row r="77" spans="1:9" ht="27.75" customHeight="1" x14ac:dyDescent="0.25">
      <c r="A77" s="70">
        <f t="shared" ref="A77:A106" si="1">+A76+1</f>
        <v>41</v>
      </c>
      <c r="B77" s="51" t="s">
        <v>106</v>
      </c>
      <c r="C77" s="42">
        <v>9.532</v>
      </c>
      <c r="D77" s="3"/>
      <c r="E77" s="3"/>
      <c r="F77" s="1"/>
    </row>
    <row r="78" spans="1:9" ht="20.45" customHeight="1" x14ac:dyDescent="0.25">
      <c r="A78" s="70">
        <f t="shared" si="1"/>
        <v>42</v>
      </c>
      <c r="B78" s="51" t="s">
        <v>107</v>
      </c>
      <c r="C78" s="42">
        <v>266.03199999999998</v>
      </c>
      <c r="D78" s="3"/>
      <c r="E78" s="3"/>
      <c r="F78" s="1"/>
    </row>
    <row r="79" spans="1:9" ht="16.5" customHeight="1" x14ac:dyDescent="0.25">
      <c r="A79" s="70">
        <f t="shared" si="1"/>
        <v>43</v>
      </c>
      <c r="B79" s="75" t="s">
        <v>108</v>
      </c>
      <c r="C79" s="42">
        <f>143</f>
        <v>143</v>
      </c>
      <c r="D79" s="3"/>
      <c r="E79" s="3"/>
      <c r="F79" s="1"/>
    </row>
    <row r="80" spans="1:9" ht="17.45" customHeight="1" x14ac:dyDescent="0.25">
      <c r="A80" s="70">
        <f t="shared" si="1"/>
        <v>44</v>
      </c>
      <c r="B80" s="68" t="s">
        <v>109</v>
      </c>
      <c r="C80" s="42">
        <v>42.567999999999998</v>
      </c>
      <c r="D80" s="3"/>
      <c r="E80" s="3"/>
      <c r="F80" s="1"/>
    </row>
    <row r="81" spans="1:8" ht="17.25" customHeight="1" x14ac:dyDescent="0.25">
      <c r="A81" s="70">
        <v>45</v>
      </c>
      <c r="B81" s="68" t="s">
        <v>110</v>
      </c>
      <c r="C81" s="42">
        <v>130</v>
      </c>
      <c r="D81" s="3"/>
      <c r="E81" s="3"/>
      <c r="F81" s="1"/>
    </row>
    <row r="82" spans="1:8" ht="28.9" customHeight="1" x14ac:dyDescent="0.25">
      <c r="A82" s="70">
        <f t="shared" ref="A82" si="2">+A81+1</f>
        <v>46</v>
      </c>
      <c r="B82" s="76" t="s">
        <v>111</v>
      </c>
      <c r="C82" s="42">
        <f>77.287</f>
        <v>77.287000000000006</v>
      </c>
      <c r="D82" s="3"/>
      <c r="E82" s="3"/>
      <c r="F82" s="1"/>
    </row>
    <row r="83" spans="1:8" s="49" customFormat="1" ht="22.5" customHeight="1" x14ac:dyDescent="0.2">
      <c r="A83" s="70">
        <f t="shared" si="1"/>
        <v>47</v>
      </c>
      <c r="B83" s="77" t="s">
        <v>112</v>
      </c>
      <c r="C83" s="42">
        <f>52.569</f>
        <v>52.569000000000003</v>
      </c>
      <c r="D83" s="48"/>
      <c r="E83" s="48"/>
    </row>
    <row r="84" spans="1:8" s="49" customFormat="1" ht="22.5" customHeight="1" x14ac:dyDescent="0.2">
      <c r="A84" s="70">
        <f t="shared" si="1"/>
        <v>48</v>
      </c>
      <c r="B84" s="77" t="s">
        <v>113</v>
      </c>
      <c r="C84" s="42">
        <v>81.632999999999996</v>
      </c>
      <c r="D84" s="48"/>
      <c r="E84" s="48"/>
    </row>
    <row r="85" spans="1:8" s="49" customFormat="1" ht="22.5" customHeight="1" x14ac:dyDescent="0.2">
      <c r="A85" s="70">
        <f t="shared" si="1"/>
        <v>49</v>
      </c>
      <c r="B85" s="77" t="s">
        <v>114</v>
      </c>
      <c r="C85" s="42">
        <f>32.5</f>
        <v>32.5</v>
      </c>
      <c r="D85" s="48"/>
      <c r="E85" s="48"/>
    </row>
    <row r="86" spans="1:8" ht="27.6" customHeight="1" x14ac:dyDescent="0.25">
      <c r="A86" s="70">
        <f t="shared" si="1"/>
        <v>50</v>
      </c>
      <c r="B86" s="76" t="s">
        <v>115</v>
      </c>
      <c r="C86" s="42">
        <v>43.326999999999998</v>
      </c>
      <c r="D86" s="3"/>
      <c r="E86" s="3"/>
      <c r="F86" s="1"/>
    </row>
    <row r="87" spans="1:8" ht="27.6" customHeight="1" x14ac:dyDescent="0.25">
      <c r="A87" s="70">
        <v>51</v>
      </c>
      <c r="B87" s="78" t="s">
        <v>116</v>
      </c>
      <c r="C87" s="79">
        <v>30.954000000000001</v>
      </c>
      <c r="D87" s="3"/>
      <c r="E87" s="3"/>
      <c r="F87" s="1"/>
    </row>
    <row r="88" spans="1:8" s="49" customFormat="1" ht="21" customHeight="1" x14ac:dyDescent="0.2">
      <c r="A88" s="70">
        <f t="shared" ref="A88" si="3">+A87+1</f>
        <v>52</v>
      </c>
      <c r="B88" s="59" t="s">
        <v>117</v>
      </c>
      <c r="C88" s="42">
        <v>26.4</v>
      </c>
      <c r="D88" s="48"/>
      <c r="E88" s="48"/>
    </row>
    <row r="89" spans="1:8" ht="45" customHeight="1" x14ac:dyDescent="0.25">
      <c r="A89" s="70">
        <f t="shared" si="1"/>
        <v>53</v>
      </c>
      <c r="B89" s="80" t="s">
        <v>118</v>
      </c>
      <c r="C89" s="42">
        <f>86.4+5.2-2.9</f>
        <v>88.7</v>
      </c>
      <c r="D89" s="3"/>
      <c r="E89" s="3"/>
      <c r="F89" s="1"/>
    </row>
    <row r="90" spans="1:8" ht="25.5" x14ac:dyDescent="0.25">
      <c r="A90" s="70">
        <f t="shared" si="1"/>
        <v>54</v>
      </c>
      <c r="B90" s="43" t="s">
        <v>119</v>
      </c>
      <c r="C90" s="42">
        <v>30</v>
      </c>
      <c r="D90" s="3"/>
      <c r="E90" s="3"/>
      <c r="F90" s="1"/>
    </row>
    <row r="91" spans="1:8" ht="25.5" x14ac:dyDescent="0.25">
      <c r="A91" s="70">
        <v>55</v>
      </c>
      <c r="B91" s="43" t="s">
        <v>120</v>
      </c>
      <c r="C91" s="42">
        <v>24.419</v>
      </c>
      <c r="D91" s="3"/>
      <c r="E91" s="3"/>
      <c r="F91" s="1"/>
    </row>
    <row r="92" spans="1:8" ht="38.25" x14ac:dyDescent="0.25">
      <c r="A92" s="70">
        <f t="shared" ref="A92" si="4">+A91+1</f>
        <v>56</v>
      </c>
      <c r="B92" s="43" t="s">
        <v>121</v>
      </c>
      <c r="C92" s="42">
        <v>414</v>
      </c>
      <c r="D92" s="3"/>
      <c r="E92" s="3"/>
      <c r="F92" s="1"/>
    </row>
    <row r="93" spans="1:8" x14ac:dyDescent="0.25">
      <c r="A93" s="70">
        <f t="shared" si="1"/>
        <v>57</v>
      </c>
      <c r="B93" s="43" t="s">
        <v>122</v>
      </c>
      <c r="C93" s="42">
        <v>125.01</v>
      </c>
      <c r="D93" s="3"/>
      <c r="E93" s="3"/>
      <c r="F93" s="1"/>
    </row>
    <row r="94" spans="1:8" s="49" customFormat="1" ht="30" customHeight="1" x14ac:dyDescent="0.2">
      <c r="A94" s="70">
        <f t="shared" si="1"/>
        <v>58</v>
      </c>
      <c r="B94" s="81" t="s">
        <v>123</v>
      </c>
      <c r="C94" s="42">
        <v>2348.6</v>
      </c>
      <c r="D94" s="48"/>
      <c r="E94" s="48"/>
    </row>
    <row r="95" spans="1:8" ht="15.6" customHeight="1" x14ac:dyDescent="0.25">
      <c r="A95" s="70">
        <f t="shared" si="1"/>
        <v>59</v>
      </c>
      <c r="B95" s="82" t="s">
        <v>124</v>
      </c>
      <c r="C95" s="83">
        <f>C42+C43</f>
        <v>98811.96</v>
      </c>
      <c r="D95" s="3"/>
      <c r="E95" s="3"/>
      <c r="F95" s="1"/>
      <c r="H95" s="84"/>
    </row>
    <row r="96" spans="1:8" x14ac:dyDescent="0.25">
      <c r="A96" s="70">
        <f t="shared" si="1"/>
        <v>60</v>
      </c>
      <c r="B96" s="85" t="s">
        <v>125</v>
      </c>
      <c r="C96" s="86">
        <f>C97+C103+C100+C101+C102+C98+C104+C105+C106+C99</f>
        <v>16587.058999999997</v>
      </c>
      <c r="D96" s="3"/>
      <c r="E96" s="36"/>
      <c r="F96" s="31"/>
    </row>
    <row r="97" spans="1:8" x14ac:dyDescent="0.25">
      <c r="A97" s="70">
        <v>61</v>
      </c>
      <c r="B97" s="87" t="s">
        <v>126</v>
      </c>
      <c r="C97" s="88">
        <v>9612.5859999999993</v>
      </c>
      <c r="D97" s="3"/>
      <c r="E97" s="89"/>
      <c r="F97" s="90"/>
    </row>
    <row r="98" spans="1:8" x14ac:dyDescent="0.25">
      <c r="A98" s="70">
        <f t="shared" ref="A98" si="5">+A97+1</f>
        <v>62</v>
      </c>
      <c r="B98" s="91" t="s">
        <v>127</v>
      </c>
      <c r="C98" s="92">
        <v>94.290999999999997</v>
      </c>
      <c r="D98" s="3"/>
      <c r="E98" s="89"/>
      <c r="F98" s="1"/>
    </row>
    <row r="99" spans="1:8" x14ac:dyDescent="0.25">
      <c r="A99" s="70">
        <f t="shared" si="1"/>
        <v>63</v>
      </c>
      <c r="B99" s="91" t="s">
        <v>128</v>
      </c>
      <c r="C99" s="92">
        <v>841.84900000000005</v>
      </c>
      <c r="D99" s="3"/>
      <c r="E99" s="89"/>
      <c r="F99" s="1"/>
    </row>
    <row r="100" spans="1:8" x14ac:dyDescent="0.25">
      <c r="A100" s="70">
        <f t="shared" si="1"/>
        <v>64</v>
      </c>
      <c r="B100" s="93" t="s">
        <v>129</v>
      </c>
      <c r="C100" s="92">
        <v>339.32400000000001</v>
      </c>
      <c r="D100" s="3"/>
      <c r="E100" s="89"/>
      <c r="F100" s="1"/>
    </row>
    <row r="101" spans="1:8" x14ac:dyDescent="0.25">
      <c r="A101" s="70">
        <f t="shared" si="1"/>
        <v>65</v>
      </c>
      <c r="B101" s="93" t="s">
        <v>130</v>
      </c>
      <c r="C101" s="92">
        <v>53.381999999999998</v>
      </c>
      <c r="D101" s="3"/>
      <c r="E101" s="89"/>
      <c r="F101" s="1"/>
    </row>
    <row r="102" spans="1:8" x14ac:dyDescent="0.25">
      <c r="A102" s="70">
        <f t="shared" si="1"/>
        <v>66</v>
      </c>
      <c r="B102" s="93" t="s">
        <v>131</v>
      </c>
      <c r="C102" s="92">
        <v>115.026</v>
      </c>
      <c r="D102" s="3"/>
      <c r="E102" s="89"/>
      <c r="F102" s="1"/>
    </row>
    <row r="103" spans="1:8" x14ac:dyDescent="0.25">
      <c r="A103" s="70">
        <v>67</v>
      </c>
      <c r="B103" s="91" t="s">
        <v>132</v>
      </c>
      <c r="C103" s="92">
        <v>3086.665</v>
      </c>
      <c r="D103" s="3"/>
      <c r="E103" s="89"/>
      <c r="F103" s="1"/>
    </row>
    <row r="104" spans="1:8" x14ac:dyDescent="0.25">
      <c r="A104" s="70">
        <f t="shared" ref="A104" si="6">+A103+1</f>
        <v>68</v>
      </c>
      <c r="B104" s="93" t="s">
        <v>133</v>
      </c>
      <c r="C104" s="52">
        <f>1156.37+13.671</f>
        <v>1170.0409999999999</v>
      </c>
      <c r="D104" s="3"/>
      <c r="E104" s="94"/>
      <c r="F104" s="1"/>
      <c r="G104" s="31"/>
    </row>
    <row r="105" spans="1:8" x14ac:dyDescent="0.25">
      <c r="A105" s="70">
        <f t="shared" si="1"/>
        <v>69</v>
      </c>
      <c r="B105" s="93" t="s">
        <v>134</v>
      </c>
      <c r="C105" s="52">
        <v>318.09699999999998</v>
      </c>
      <c r="D105" s="3"/>
      <c r="E105" s="94"/>
      <c r="F105" s="1"/>
    </row>
    <row r="106" spans="1:8" x14ac:dyDescent="0.25">
      <c r="A106" s="70">
        <f t="shared" si="1"/>
        <v>70</v>
      </c>
      <c r="B106" s="93" t="s">
        <v>135</v>
      </c>
      <c r="C106" s="52">
        <v>955.798</v>
      </c>
      <c r="D106" s="3"/>
      <c r="E106" s="3"/>
      <c r="F106" s="1"/>
    </row>
    <row r="107" spans="1:8" ht="13.5" customHeight="1" x14ac:dyDescent="0.25">
      <c r="A107" s="70">
        <v>71</v>
      </c>
      <c r="B107" s="95" t="s">
        <v>136</v>
      </c>
      <c r="C107" s="86">
        <f>C95+C96</f>
        <v>115399.019</v>
      </c>
      <c r="D107" s="3"/>
      <c r="E107" s="3"/>
      <c r="F107" s="1"/>
    </row>
    <row r="108" spans="1:8" ht="13.5" customHeight="1" x14ac:dyDescent="0.25">
      <c r="A108" s="96"/>
      <c r="B108" s="97"/>
      <c r="C108" s="98"/>
      <c r="D108" s="3"/>
      <c r="E108" s="3"/>
      <c r="F108" s="1"/>
    </row>
    <row r="109" spans="1:8" ht="15" customHeight="1" x14ac:dyDescent="0.25">
      <c r="B109" s="99"/>
      <c r="C109" s="100"/>
      <c r="D109" s="3"/>
      <c r="E109" s="3"/>
      <c r="F109" s="1"/>
      <c r="H109" s="31"/>
    </row>
    <row r="110" spans="1:8" ht="15" customHeight="1" x14ac:dyDescent="0.25">
      <c r="B110" s="101"/>
      <c r="C110" s="100"/>
      <c r="D110" s="3"/>
      <c r="E110" s="3"/>
      <c r="F110" s="1"/>
    </row>
    <row r="111" spans="1:8" ht="19.149999999999999" customHeight="1" x14ac:dyDescent="0.25">
      <c r="B111" s="102"/>
      <c r="C111" s="100"/>
    </row>
    <row r="112" spans="1:8" ht="17.45" customHeight="1" x14ac:dyDescent="0.25">
      <c r="B112" s="99"/>
      <c r="C112" s="100"/>
      <c r="D112" s="105"/>
    </row>
    <row r="113" spans="2:6" x14ac:dyDescent="0.25">
      <c r="B113" s="99"/>
      <c r="C113" s="106"/>
    </row>
    <row r="114" spans="2:6" x14ac:dyDescent="0.25">
      <c r="B114" s="107"/>
      <c r="C114" s="106"/>
    </row>
    <row r="115" spans="2:6" ht="13.5" customHeight="1" x14ac:dyDescent="0.25">
      <c r="B115" s="108"/>
      <c r="D115" s="109"/>
      <c r="F115" s="110"/>
    </row>
    <row r="116" spans="2:6" ht="13.5" customHeight="1" x14ac:dyDescent="0.25">
      <c r="B116" s="108"/>
    </row>
    <row r="117" spans="2:6" x14ac:dyDescent="0.25">
      <c r="D117" s="105"/>
    </row>
    <row r="119" spans="2:6" x14ac:dyDescent="0.25">
      <c r="B119" s="99"/>
      <c r="C119" s="100"/>
    </row>
    <row r="120" spans="2:6" x14ac:dyDescent="0.25">
      <c r="B120" s="99"/>
      <c r="C120" s="100"/>
    </row>
    <row r="121" spans="2:6" x14ac:dyDescent="0.25">
      <c r="B121" s="99"/>
      <c r="C121" s="100"/>
    </row>
    <row r="122" spans="2:6" x14ac:dyDescent="0.25">
      <c r="B122" s="99"/>
      <c r="C122" s="100"/>
    </row>
    <row r="123" spans="2:6" x14ac:dyDescent="0.25">
      <c r="B123" s="111"/>
      <c r="C123" s="112"/>
    </row>
  </sheetData>
  <pageMargins left="0.70866141732283472" right="0.70866141732283472" top="0.35433070866141736" bottom="0.35433070866141736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Bagdevičienė</dc:creator>
  <cp:lastModifiedBy>Diana Bagdevičienė</cp:lastModifiedBy>
  <dcterms:created xsi:type="dcterms:W3CDTF">2026-03-02T13:11:10Z</dcterms:created>
  <dcterms:modified xsi:type="dcterms:W3CDTF">2026-03-02T13:12:04Z</dcterms:modified>
</cp:coreProperties>
</file>